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wcresa-my.sharepoint.com/personal/pikej_resa_net/Documents/Desktop/"/>
    </mc:Choice>
  </mc:AlternateContent>
  <xr:revisionPtr revIDLastSave="8" documentId="8_{69A611F5-2FAE-495B-BAC5-5DE052968327}" xr6:coauthVersionLast="47" xr6:coauthVersionMax="47" xr10:uidLastSave="{2D3E3A7A-20AD-4494-9DE5-93FEE1FC8E19}"/>
  <bookViews>
    <workbookView xWindow="-28920" yWindow="1005" windowWidth="29040" windowHeight="15720" xr2:uid="{00000000-000D-0000-FFFF-FFFF00000000}"/>
  </bookViews>
  <sheets>
    <sheet name="Calendar" sheetId="1" r:id="rId1"/>
    <sheet name="hrs" sheetId="2" r:id="rId2"/>
    <sheet name="Professional Development" sheetId="4" r:id="rId3"/>
    <sheet name="75percent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Ck0FTS39izsl1zjzJXuBB5TmSsyY0P2nL3uPtl0/jQ="/>
    </ext>
  </extLst>
</workbook>
</file>

<file path=xl/calcChain.xml><?xml version="1.0" encoding="utf-8"?>
<calcChain xmlns="http://schemas.openxmlformats.org/spreadsheetml/2006/main">
  <c r="K120" i="3" l="1"/>
  <c r="A118" i="3"/>
  <c r="L115" i="3"/>
  <c r="C115" i="3"/>
  <c r="W111" i="3"/>
  <c r="V111" i="3"/>
  <c r="U111" i="3"/>
  <c r="O111" i="3"/>
  <c r="N111" i="3"/>
  <c r="M111" i="3"/>
  <c r="G111" i="3"/>
  <c r="F111" i="3"/>
  <c r="E111" i="3"/>
  <c r="A111" i="3"/>
  <c r="W110" i="3"/>
  <c r="V110" i="3"/>
  <c r="U110" i="3"/>
  <c r="O110" i="3"/>
  <c r="N110" i="3"/>
  <c r="M110" i="3"/>
  <c r="G110" i="3"/>
  <c r="F110" i="3"/>
  <c r="E110" i="3"/>
  <c r="A110" i="3"/>
  <c r="W109" i="3"/>
  <c r="V109" i="3"/>
  <c r="U109" i="3"/>
  <c r="O109" i="3"/>
  <c r="N109" i="3"/>
  <c r="M109" i="3"/>
  <c r="G109" i="3"/>
  <c r="F109" i="3"/>
  <c r="E109" i="3"/>
  <c r="A109" i="3"/>
  <c r="W108" i="3"/>
  <c r="V108" i="3"/>
  <c r="U108" i="3"/>
  <c r="O108" i="3"/>
  <c r="N108" i="3"/>
  <c r="M108" i="3"/>
  <c r="G108" i="3"/>
  <c r="F108" i="3"/>
  <c r="E108" i="3"/>
  <c r="A108" i="3"/>
  <c r="W107" i="3"/>
  <c r="V107" i="3"/>
  <c r="U107" i="3"/>
  <c r="O107" i="3"/>
  <c r="N107" i="3"/>
  <c r="M107" i="3"/>
  <c r="G107" i="3"/>
  <c r="F107" i="3"/>
  <c r="E107" i="3"/>
  <c r="A107" i="3"/>
  <c r="W106" i="3"/>
  <c r="V106" i="3"/>
  <c r="U106" i="3"/>
  <c r="O106" i="3"/>
  <c r="N106" i="3"/>
  <c r="M106" i="3"/>
  <c r="G106" i="3"/>
  <c r="F106" i="3"/>
  <c r="E106" i="3"/>
  <c r="W105" i="3"/>
  <c r="V105" i="3"/>
  <c r="U105" i="3"/>
  <c r="O105" i="3"/>
  <c r="N105" i="3"/>
  <c r="M105" i="3"/>
  <c r="G105" i="3"/>
  <c r="F105" i="3"/>
  <c r="E105" i="3"/>
  <c r="W104" i="3"/>
  <c r="V104" i="3"/>
  <c r="U104" i="3"/>
  <c r="O104" i="3"/>
  <c r="N104" i="3"/>
  <c r="M104" i="3"/>
  <c r="G104" i="3"/>
  <c r="F104" i="3"/>
  <c r="E104" i="3"/>
  <c r="W103" i="3"/>
  <c r="V103" i="3"/>
  <c r="U103" i="3"/>
  <c r="O103" i="3"/>
  <c r="N103" i="3"/>
  <c r="M103" i="3"/>
  <c r="G103" i="3"/>
  <c r="F103" i="3"/>
  <c r="E103" i="3"/>
  <c r="W102" i="3"/>
  <c r="V102" i="3"/>
  <c r="U102" i="3"/>
  <c r="O102" i="3"/>
  <c r="N102" i="3"/>
  <c r="M102" i="3"/>
  <c r="G102" i="3"/>
  <c r="F102" i="3"/>
  <c r="E102" i="3"/>
  <c r="W101" i="3"/>
  <c r="V101" i="3"/>
  <c r="U101" i="3"/>
  <c r="O101" i="3"/>
  <c r="N101" i="3"/>
  <c r="M101" i="3"/>
  <c r="G101" i="3"/>
  <c r="F101" i="3"/>
  <c r="E101" i="3"/>
  <c r="W100" i="3"/>
  <c r="V100" i="3"/>
  <c r="U100" i="3"/>
  <c r="O100" i="3"/>
  <c r="N100" i="3"/>
  <c r="M100" i="3"/>
  <c r="G100" i="3"/>
  <c r="F100" i="3"/>
  <c r="E100" i="3"/>
  <c r="W99" i="3"/>
  <c r="V99" i="3"/>
  <c r="U99" i="3"/>
  <c r="O99" i="3"/>
  <c r="N99" i="3"/>
  <c r="M99" i="3"/>
  <c r="G99" i="3"/>
  <c r="F99" i="3"/>
  <c r="E99" i="3"/>
  <c r="W98" i="3"/>
  <c r="V98" i="3"/>
  <c r="U98" i="3"/>
  <c r="O98" i="3"/>
  <c r="N98" i="3"/>
  <c r="M98" i="3"/>
  <c r="G98" i="3"/>
  <c r="F98" i="3"/>
  <c r="E98" i="3"/>
  <c r="W97" i="3"/>
  <c r="V97" i="3"/>
  <c r="U97" i="3"/>
  <c r="O97" i="3"/>
  <c r="N97" i="3"/>
  <c r="M97" i="3"/>
  <c r="G97" i="3"/>
  <c r="F97" i="3"/>
  <c r="E97" i="3"/>
  <c r="W96" i="3"/>
  <c r="V96" i="3"/>
  <c r="U96" i="3"/>
  <c r="O96" i="3"/>
  <c r="N96" i="3"/>
  <c r="M96" i="3"/>
  <c r="G96" i="3"/>
  <c r="F96" i="3"/>
  <c r="E96" i="3"/>
  <c r="W95" i="3"/>
  <c r="V95" i="3"/>
  <c r="U95" i="3"/>
  <c r="O95" i="3"/>
  <c r="N95" i="3"/>
  <c r="M95" i="3"/>
  <c r="G95" i="3"/>
  <c r="F95" i="3"/>
  <c r="E95" i="3"/>
  <c r="W94" i="3"/>
  <c r="V94" i="3"/>
  <c r="U94" i="3"/>
  <c r="O94" i="3"/>
  <c r="N94" i="3"/>
  <c r="M94" i="3"/>
  <c r="G94" i="3"/>
  <c r="F94" i="3"/>
  <c r="E94" i="3"/>
  <c r="W93" i="3"/>
  <c r="V93" i="3"/>
  <c r="U93" i="3"/>
  <c r="O93" i="3"/>
  <c r="N93" i="3"/>
  <c r="M93" i="3"/>
  <c r="G93" i="3"/>
  <c r="F93" i="3"/>
  <c r="E93" i="3"/>
  <c r="W92" i="3"/>
  <c r="V92" i="3"/>
  <c r="U92" i="3"/>
  <c r="O92" i="3"/>
  <c r="N92" i="3"/>
  <c r="M92" i="3"/>
  <c r="G92" i="3"/>
  <c r="F92" i="3"/>
  <c r="E92" i="3"/>
  <c r="W91" i="3"/>
  <c r="V91" i="3"/>
  <c r="U91" i="3"/>
  <c r="O91" i="3"/>
  <c r="N91" i="3"/>
  <c r="M91" i="3"/>
  <c r="G91" i="3"/>
  <c r="F91" i="3"/>
  <c r="E91" i="3"/>
  <c r="W90" i="3"/>
  <c r="V90" i="3"/>
  <c r="U90" i="3"/>
  <c r="O90" i="3"/>
  <c r="N90" i="3"/>
  <c r="M90" i="3"/>
  <c r="G90" i="3"/>
  <c r="F90" i="3"/>
  <c r="E90" i="3"/>
  <c r="W89" i="3"/>
  <c r="V89" i="3"/>
  <c r="U89" i="3"/>
  <c r="O89" i="3"/>
  <c r="N89" i="3"/>
  <c r="M89" i="3"/>
  <c r="G89" i="3"/>
  <c r="F89" i="3"/>
  <c r="E89" i="3"/>
  <c r="W88" i="3"/>
  <c r="V88" i="3"/>
  <c r="U88" i="3"/>
  <c r="O88" i="3"/>
  <c r="N88" i="3"/>
  <c r="M88" i="3"/>
  <c r="G88" i="3"/>
  <c r="F88" i="3"/>
  <c r="E88" i="3"/>
  <c r="W87" i="3"/>
  <c r="V87" i="3"/>
  <c r="U87" i="3"/>
  <c r="O87" i="3"/>
  <c r="N87" i="3"/>
  <c r="M87" i="3"/>
  <c r="G87" i="3"/>
  <c r="F87" i="3"/>
  <c r="Q86" i="3"/>
  <c r="I86" i="3"/>
  <c r="A86" i="3"/>
  <c r="W85" i="3"/>
  <c r="V85" i="3"/>
  <c r="U85" i="3"/>
  <c r="O85" i="3"/>
  <c r="N85" i="3"/>
  <c r="M85" i="3"/>
  <c r="G85" i="3"/>
  <c r="F85" i="3"/>
  <c r="E85" i="3"/>
  <c r="W84" i="3"/>
  <c r="V84" i="3"/>
  <c r="U84" i="3"/>
  <c r="O84" i="3"/>
  <c r="N84" i="3"/>
  <c r="M84" i="3"/>
  <c r="G84" i="3"/>
  <c r="F84" i="3"/>
  <c r="E84" i="3"/>
  <c r="W83" i="3"/>
  <c r="V83" i="3"/>
  <c r="U83" i="3"/>
  <c r="O83" i="3"/>
  <c r="N83" i="3"/>
  <c r="M83" i="3"/>
  <c r="G83" i="3"/>
  <c r="F83" i="3"/>
  <c r="E83" i="3"/>
  <c r="W82" i="3"/>
  <c r="V82" i="3"/>
  <c r="U82" i="3"/>
  <c r="O82" i="3"/>
  <c r="N82" i="3"/>
  <c r="M82" i="3"/>
  <c r="G82" i="3"/>
  <c r="F82" i="3"/>
  <c r="E82" i="3"/>
  <c r="W81" i="3"/>
  <c r="V81" i="3"/>
  <c r="U81" i="3"/>
  <c r="O81" i="3"/>
  <c r="N81" i="3"/>
  <c r="M81" i="3"/>
  <c r="G81" i="3"/>
  <c r="F81" i="3"/>
  <c r="E81" i="3"/>
  <c r="W80" i="3"/>
  <c r="V80" i="3"/>
  <c r="U80" i="3"/>
  <c r="O80" i="3"/>
  <c r="N80" i="3"/>
  <c r="M80" i="3"/>
  <c r="G80" i="3"/>
  <c r="F80" i="3"/>
  <c r="E80" i="3"/>
  <c r="W79" i="3"/>
  <c r="V79" i="3"/>
  <c r="U79" i="3"/>
  <c r="O79" i="3"/>
  <c r="N79" i="3"/>
  <c r="M79" i="3"/>
  <c r="G79" i="3"/>
  <c r="F79" i="3"/>
  <c r="E79" i="3"/>
  <c r="W78" i="3"/>
  <c r="V78" i="3"/>
  <c r="U78" i="3"/>
  <c r="O78" i="3"/>
  <c r="N78" i="3"/>
  <c r="M78" i="3"/>
  <c r="G78" i="3"/>
  <c r="F78" i="3"/>
  <c r="E78" i="3"/>
  <c r="W77" i="3"/>
  <c r="V77" i="3"/>
  <c r="U77" i="3"/>
  <c r="O77" i="3"/>
  <c r="N77" i="3"/>
  <c r="M77" i="3"/>
  <c r="G77" i="3"/>
  <c r="F77" i="3"/>
  <c r="E77" i="3"/>
  <c r="W76" i="3"/>
  <c r="V76" i="3"/>
  <c r="U76" i="3"/>
  <c r="O76" i="3"/>
  <c r="N76" i="3"/>
  <c r="M76" i="3"/>
  <c r="G76" i="3"/>
  <c r="F76" i="3"/>
  <c r="E76" i="3"/>
  <c r="W75" i="3"/>
  <c r="V75" i="3"/>
  <c r="U75" i="3"/>
  <c r="O75" i="3"/>
  <c r="N75" i="3"/>
  <c r="M75" i="3"/>
  <c r="G75" i="3"/>
  <c r="F75" i="3"/>
  <c r="E75" i="3"/>
  <c r="W74" i="3"/>
  <c r="V74" i="3"/>
  <c r="U74" i="3"/>
  <c r="O74" i="3"/>
  <c r="N74" i="3"/>
  <c r="M74" i="3"/>
  <c r="G74" i="3"/>
  <c r="F74" i="3"/>
  <c r="E74" i="3"/>
  <c r="W73" i="3"/>
  <c r="V73" i="3"/>
  <c r="U73" i="3"/>
  <c r="O73" i="3"/>
  <c r="N73" i="3"/>
  <c r="M73" i="3"/>
  <c r="G73" i="3"/>
  <c r="F73" i="3"/>
  <c r="E73" i="3"/>
  <c r="W72" i="3"/>
  <c r="V72" i="3"/>
  <c r="U72" i="3"/>
  <c r="O72" i="3"/>
  <c r="N72" i="3"/>
  <c r="M72" i="3"/>
  <c r="G72" i="3"/>
  <c r="F72" i="3"/>
  <c r="E72" i="3"/>
  <c r="W71" i="3"/>
  <c r="V71" i="3"/>
  <c r="U71" i="3"/>
  <c r="O71" i="3"/>
  <c r="N71" i="3"/>
  <c r="M71" i="3"/>
  <c r="G71" i="3"/>
  <c r="F71" i="3"/>
  <c r="E71" i="3"/>
  <c r="W70" i="3"/>
  <c r="V70" i="3"/>
  <c r="U70" i="3"/>
  <c r="O70" i="3"/>
  <c r="N70" i="3"/>
  <c r="M70" i="3"/>
  <c r="G70" i="3"/>
  <c r="F70" i="3"/>
  <c r="E70" i="3"/>
  <c r="W69" i="3"/>
  <c r="V69" i="3"/>
  <c r="U69" i="3"/>
  <c r="O69" i="3"/>
  <c r="N69" i="3"/>
  <c r="M69" i="3"/>
  <c r="G69" i="3"/>
  <c r="F69" i="3"/>
  <c r="E69" i="3"/>
  <c r="W68" i="3"/>
  <c r="V68" i="3"/>
  <c r="U68" i="3"/>
  <c r="O68" i="3"/>
  <c r="N68" i="3"/>
  <c r="M68" i="3"/>
  <c r="G68" i="3"/>
  <c r="F68" i="3"/>
  <c r="E68" i="3"/>
  <c r="W67" i="3"/>
  <c r="V67" i="3"/>
  <c r="U67" i="3"/>
  <c r="O67" i="3"/>
  <c r="N67" i="3"/>
  <c r="M67" i="3"/>
  <c r="G67" i="3"/>
  <c r="F67" i="3"/>
  <c r="E67" i="3"/>
  <c r="W66" i="3"/>
  <c r="V66" i="3"/>
  <c r="U66" i="3"/>
  <c r="O66" i="3"/>
  <c r="N66" i="3"/>
  <c r="M66" i="3"/>
  <c r="G66" i="3"/>
  <c r="F66" i="3"/>
  <c r="E66" i="3"/>
  <c r="W65" i="3"/>
  <c r="V65" i="3"/>
  <c r="U65" i="3"/>
  <c r="O65" i="3"/>
  <c r="N65" i="3"/>
  <c r="M65" i="3"/>
  <c r="G65" i="3"/>
  <c r="F65" i="3"/>
  <c r="E65" i="3"/>
  <c r="W64" i="3"/>
  <c r="V64" i="3"/>
  <c r="U64" i="3"/>
  <c r="O64" i="3"/>
  <c r="N64" i="3"/>
  <c r="M64" i="3"/>
  <c r="G64" i="3"/>
  <c r="F64" i="3"/>
  <c r="E64" i="3"/>
  <c r="W63" i="3"/>
  <c r="V63" i="3"/>
  <c r="U63" i="3"/>
  <c r="O63" i="3"/>
  <c r="N63" i="3"/>
  <c r="M63" i="3"/>
  <c r="G63" i="3"/>
  <c r="F63" i="3"/>
  <c r="E63" i="3"/>
  <c r="W62" i="3"/>
  <c r="V62" i="3"/>
  <c r="U62" i="3"/>
  <c r="O62" i="3"/>
  <c r="N62" i="3"/>
  <c r="M62" i="3"/>
  <c r="G62" i="3"/>
  <c r="F62" i="3"/>
  <c r="E62" i="3"/>
  <c r="W61" i="3"/>
  <c r="V61" i="3"/>
  <c r="U61" i="3"/>
  <c r="O61" i="3"/>
  <c r="N61" i="3"/>
  <c r="M61" i="3"/>
  <c r="G61" i="3"/>
  <c r="F61" i="3"/>
  <c r="E61" i="3"/>
  <c r="Q60" i="3"/>
  <c r="I60" i="3"/>
  <c r="A60" i="3"/>
  <c r="U58" i="3"/>
  <c r="O58" i="3"/>
  <c r="W56" i="3"/>
  <c r="V56" i="3"/>
  <c r="U56" i="3"/>
  <c r="O56" i="3"/>
  <c r="N56" i="3"/>
  <c r="M56" i="3"/>
  <c r="G56" i="3"/>
  <c r="F56" i="3"/>
  <c r="E56" i="3"/>
  <c r="W55" i="3"/>
  <c r="V55" i="3"/>
  <c r="U55" i="3"/>
  <c r="O55" i="3"/>
  <c r="N55" i="3"/>
  <c r="M55" i="3"/>
  <c r="G55" i="3"/>
  <c r="F55" i="3"/>
  <c r="E55" i="3"/>
  <c r="W54" i="3"/>
  <c r="V54" i="3"/>
  <c r="U54" i="3"/>
  <c r="O54" i="3"/>
  <c r="N54" i="3"/>
  <c r="M54" i="3"/>
  <c r="G54" i="3"/>
  <c r="F54" i="3"/>
  <c r="E54" i="3"/>
  <c r="W53" i="3"/>
  <c r="V53" i="3"/>
  <c r="U53" i="3"/>
  <c r="O53" i="3"/>
  <c r="N53" i="3"/>
  <c r="M53" i="3"/>
  <c r="G53" i="3"/>
  <c r="F53" i="3"/>
  <c r="E53" i="3"/>
  <c r="W52" i="3"/>
  <c r="V52" i="3"/>
  <c r="U52" i="3"/>
  <c r="O52" i="3"/>
  <c r="N52" i="3"/>
  <c r="M52" i="3"/>
  <c r="G52" i="3"/>
  <c r="F52" i="3"/>
  <c r="E52" i="3"/>
  <c r="W51" i="3"/>
  <c r="V51" i="3"/>
  <c r="U51" i="3"/>
  <c r="O51" i="3"/>
  <c r="N51" i="3"/>
  <c r="M51" i="3"/>
  <c r="G51" i="3"/>
  <c r="F51" i="3"/>
  <c r="E51" i="3"/>
  <c r="W50" i="3"/>
  <c r="V50" i="3"/>
  <c r="U50" i="3"/>
  <c r="O50" i="3"/>
  <c r="N50" i="3"/>
  <c r="M50" i="3"/>
  <c r="G50" i="3"/>
  <c r="F50" i="3"/>
  <c r="E50" i="3"/>
  <c r="W49" i="3"/>
  <c r="V49" i="3"/>
  <c r="U49" i="3"/>
  <c r="O49" i="3"/>
  <c r="N49" i="3"/>
  <c r="M49" i="3"/>
  <c r="G49" i="3"/>
  <c r="F49" i="3"/>
  <c r="E49" i="3"/>
  <c r="W48" i="3"/>
  <c r="V48" i="3"/>
  <c r="U48" i="3"/>
  <c r="O48" i="3"/>
  <c r="N48" i="3"/>
  <c r="M48" i="3"/>
  <c r="G48" i="3"/>
  <c r="F48" i="3"/>
  <c r="E48" i="3"/>
  <c r="W47" i="3"/>
  <c r="V47" i="3"/>
  <c r="U47" i="3"/>
  <c r="O47" i="3"/>
  <c r="N47" i="3"/>
  <c r="M47" i="3"/>
  <c r="G47" i="3"/>
  <c r="F47" i="3"/>
  <c r="E47" i="3"/>
  <c r="W46" i="3"/>
  <c r="V46" i="3"/>
  <c r="U46" i="3"/>
  <c r="O46" i="3"/>
  <c r="N46" i="3"/>
  <c r="M46" i="3"/>
  <c r="G46" i="3"/>
  <c r="F46" i="3"/>
  <c r="E46" i="3"/>
  <c r="W45" i="3"/>
  <c r="V45" i="3"/>
  <c r="U45" i="3"/>
  <c r="O45" i="3"/>
  <c r="N45" i="3"/>
  <c r="M45" i="3"/>
  <c r="G45" i="3"/>
  <c r="F45" i="3"/>
  <c r="E45" i="3"/>
  <c r="W44" i="3"/>
  <c r="V44" i="3"/>
  <c r="U44" i="3"/>
  <c r="O44" i="3"/>
  <c r="N44" i="3"/>
  <c r="M44" i="3"/>
  <c r="G44" i="3"/>
  <c r="F44" i="3"/>
  <c r="E44" i="3"/>
  <c r="W43" i="3"/>
  <c r="V43" i="3"/>
  <c r="U43" i="3"/>
  <c r="O43" i="3"/>
  <c r="N43" i="3"/>
  <c r="M43" i="3"/>
  <c r="G43" i="3"/>
  <c r="F43" i="3"/>
  <c r="E43" i="3"/>
  <c r="W42" i="3"/>
  <c r="V42" i="3"/>
  <c r="U42" i="3"/>
  <c r="O42" i="3"/>
  <c r="N42" i="3"/>
  <c r="M42" i="3"/>
  <c r="G42" i="3"/>
  <c r="F42" i="3"/>
  <c r="E42" i="3"/>
  <c r="W41" i="3"/>
  <c r="V41" i="3"/>
  <c r="U41" i="3"/>
  <c r="O41" i="3"/>
  <c r="N41" i="3"/>
  <c r="M41" i="3"/>
  <c r="G41" i="3"/>
  <c r="F41" i="3"/>
  <c r="E41" i="3"/>
  <c r="W40" i="3"/>
  <c r="V40" i="3"/>
  <c r="U40" i="3"/>
  <c r="O40" i="3"/>
  <c r="N40" i="3"/>
  <c r="M40" i="3"/>
  <c r="G40" i="3"/>
  <c r="F40" i="3"/>
  <c r="E40" i="3"/>
  <c r="W39" i="3"/>
  <c r="V39" i="3"/>
  <c r="U39" i="3"/>
  <c r="O39" i="3"/>
  <c r="N39" i="3"/>
  <c r="M39" i="3"/>
  <c r="G39" i="3"/>
  <c r="F39" i="3"/>
  <c r="E39" i="3"/>
  <c r="W38" i="3"/>
  <c r="V38" i="3"/>
  <c r="U38" i="3"/>
  <c r="O38" i="3"/>
  <c r="N38" i="3"/>
  <c r="M38" i="3"/>
  <c r="G38" i="3"/>
  <c r="F38" i="3"/>
  <c r="E38" i="3"/>
  <c r="W37" i="3"/>
  <c r="V37" i="3"/>
  <c r="U37" i="3"/>
  <c r="O37" i="3"/>
  <c r="N37" i="3"/>
  <c r="M37" i="3"/>
  <c r="G37" i="3"/>
  <c r="F37" i="3"/>
  <c r="E37" i="3"/>
  <c r="W36" i="3"/>
  <c r="V36" i="3"/>
  <c r="U36" i="3"/>
  <c r="O36" i="3"/>
  <c r="N36" i="3"/>
  <c r="M36" i="3"/>
  <c r="G36" i="3"/>
  <c r="F36" i="3"/>
  <c r="E36" i="3"/>
  <c r="W35" i="3"/>
  <c r="V35" i="3"/>
  <c r="U35" i="3"/>
  <c r="O35" i="3"/>
  <c r="N35" i="3"/>
  <c r="M35" i="3"/>
  <c r="G35" i="3"/>
  <c r="F35" i="3"/>
  <c r="E35" i="3"/>
  <c r="W34" i="3"/>
  <c r="V34" i="3"/>
  <c r="U34" i="3"/>
  <c r="O34" i="3"/>
  <c r="N34" i="3"/>
  <c r="M34" i="3"/>
  <c r="G34" i="3"/>
  <c r="F34" i="3"/>
  <c r="E34" i="3"/>
  <c r="W33" i="3"/>
  <c r="V33" i="3"/>
  <c r="U33" i="3"/>
  <c r="O33" i="3"/>
  <c r="N33" i="3"/>
  <c r="M33" i="3"/>
  <c r="G33" i="3"/>
  <c r="F33" i="3"/>
  <c r="E33" i="3"/>
  <c r="W32" i="3"/>
  <c r="V32" i="3"/>
  <c r="U32" i="3"/>
  <c r="O32" i="3"/>
  <c r="N32" i="3"/>
  <c r="M32" i="3"/>
  <c r="G32" i="3"/>
  <c r="F32" i="3"/>
  <c r="E32" i="3"/>
  <c r="Q31" i="3"/>
  <c r="I31" i="3"/>
  <c r="A31" i="3"/>
  <c r="W30" i="3"/>
  <c r="V30" i="3"/>
  <c r="U30" i="3"/>
  <c r="O30" i="3"/>
  <c r="M30" i="3"/>
  <c r="G30" i="3"/>
  <c r="E30" i="3"/>
  <c r="W29" i="3"/>
  <c r="V29" i="3"/>
  <c r="U29" i="3"/>
  <c r="O29" i="3"/>
  <c r="M29" i="3"/>
  <c r="G29" i="3"/>
  <c r="E29" i="3"/>
  <c r="W28" i="3"/>
  <c r="V28" i="3"/>
  <c r="U28" i="3"/>
  <c r="O28" i="3"/>
  <c r="N28" i="3"/>
  <c r="M28" i="3"/>
  <c r="G28" i="3"/>
  <c r="F28" i="3"/>
  <c r="E28" i="3"/>
  <c r="W27" i="3"/>
  <c r="V27" i="3"/>
  <c r="U27" i="3"/>
  <c r="O27" i="3"/>
  <c r="N27" i="3"/>
  <c r="M27" i="3"/>
  <c r="G27" i="3"/>
  <c r="F27" i="3"/>
  <c r="E27" i="3"/>
  <c r="W26" i="3"/>
  <c r="V26" i="3"/>
  <c r="U26" i="3"/>
  <c r="O26" i="3"/>
  <c r="N26" i="3"/>
  <c r="M26" i="3"/>
  <c r="G26" i="3"/>
  <c r="F26" i="3"/>
  <c r="E26" i="3"/>
  <c r="W25" i="3"/>
  <c r="V25" i="3"/>
  <c r="U25" i="3"/>
  <c r="O25" i="3"/>
  <c r="N25" i="3"/>
  <c r="M25" i="3"/>
  <c r="G25" i="3"/>
  <c r="F25" i="3"/>
  <c r="E25" i="3"/>
  <c r="W24" i="3"/>
  <c r="V24" i="3"/>
  <c r="U24" i="3"/>
  <c r="O24" i="3"/>
  <c r="N24" i="3"/>
  <c r="M24" i="3"/>
  <c r="G24" i="3"/>
  <c r="F24" i="3"/>
  <c r="E24" i="3"/>
  <c r="W23" i="3"/>
  <c r="V23" i="3"/>
  <c r="U23" i="3"/>
  <c r="O23" i="3"/>
  <c r="N23" i="3"/>
  <c r="M23" i="3"/>
  <c r="G23" i="3"/>
  <c r="F23" i="3"/>
  <c r="E23" i="3"/>
  <c r="W22" i="3"/>
  <c r="V22" i="3"/>
  <c r="U22" i="3"/>
  <c r="O22" i="3"/>
  <c r="N22" i="3"/>
  <c r="M22" i="3"/>
  <c r="G22" i="3"/>
  <c r="F22" i="3"/>
  <c r="E22" i="3"/>
  <c r="W21" i="3"/>
  <c r="V21" i="3"/>
  <c r="U21" i="3"/>
  <c r="O21" i="3"/>
  <c r="N21" i="3"/>
  <c r="M21" i="3"/>
  <c r="G21" i="3"/>
  <c r="F21" i="3"/>
  <c r="E21" i="3"/>
  <c r="W20" i="3"/>
  <c r="V20" i="3"/>
  <c r="U20" i="3"/>
  <c r="O20" i="3"/>
  <c r="N20" i="3"/>
  <c r="M20" i="3"/>
  <c r="G20" i="3"/>
  <c r="F20" i="3"/>
  <c r="E20" i="3"/>
  <c r="W19" i="3"/>
  <c r="V19" i="3"/>
  <c r="U19" i="3"/>
  <c r="O19" i="3"/>
  <c r="N19" i="3"/>
  <c r="M19" i="3"/>
  <c r="G19" i="3"/>
  <c r="F19" i="3"/>
  <c r="E19" i="3"/>
  <c r="W18" i="3"/>
  <c r="V18" i="3"/>
  <c r="U18" i="3"/>
  <c r="O18" i="3"/>
  <c r="N18" i="3"/>
  <c r="M18" i="3"/>
  <c r="G18" i="3"/>
  <c r="F18" i="3"/>
  <c r="E18" i="3"/>
  <c r="W17" i="3"/>
  <c r="V17" i="3"/>
  <c r="U17" i="3"/>
  <c r="O17" i="3"/>
  <c r="N17" i="3"/>
  <c r="M17" i="3"/>
  <c r="G17" i="3"/>
  <c r="F17" i="3"/>
  <c r="E17" i="3"/>
  <c r="W16" i="3"/>
  <c r="V16" i="3"/>
  <c r="U16" i="3"/>
  <c r="O16" i="3"/>
  <c r="N16" i="3"/>
  <c r="M16" i="3"/>
  <c r="G16" i="3"/>
  <c r="F16" i="3"/>
  <c r="E16" i="3"/>
  <c r="W15" i="3"/>
  <c r="V15" i="3"/>
  <c r="U15" i="3"/>
  <c r="O15" i="3"/>
  <c r="N15" i="3"/>
  <c r="M15" i="3"/>
  <c r="G15" i="3"/>
  <c r="F15" i="3"/>
  <c r="E15" i="3"/>
  <c r="W14" i="3"/>
  <c r="V14" i="3"/>
  <c r="U14" i="3"/>
  <c r="O14" i="3"/>
  <c r="N14" i="3"/>
  <c r="M14" i="3"/>
  <c r="G14" i="3"/>
  <c r="F14" i="3"/>
  <c r="E14" i="3"/>
  <c r="W13" i="3"/>
  <c r="V13" i="3"/>
  <c r="U13" i="3"/>
  <c r="O13" i="3"/>
  <c r="N13" i="3"/>
  <c r="M13" i="3"/>
  <c r="G13" i="3"/>
  <c r="F13" i="3"/>
  <c r="E13" i="3"/>
  <c r="W12" i="3"/>
  <c r="V12" i="3"/>
  <c r="U12" i="3"/>
  <c r="O12" i="3"/>
  <c r="N12" i="3"/>
  <c r="M12" i="3"/>
  <c r="G12" i="3"/>
  <c r="F12" i="3"/>
  <c r="E12" i="3"/>
  <c r="W11" i="3"/>
  <c r="V11" i="3"/>
  <c r="U11" i="3"/>
  <c r="O11" i="3"/>
  <c r="N11" i="3"/>
  <c r="M11" i="3"/>
  <c r="G11" i="3"/>
  <c r="F11" i="3"/>
  <c r="E11" i="3"/>
  <c r="W10" i="3"/>
  <c r="V10" i="3"/>
  <c r="U10" i="3"/>
  <c r="O10" i="3"/>
  <c r="N10" i="3"/>
  <c r="M10" i="3"/>
  <c r="G10" i="3"/>
  <c r="F10" i="3"/>
  <c r="E10" i="3"/>
  <c r="W9" i="3"/>
  <c r="V9" i="3"/>
  <c r="U9" i="3"/>
  <c r="O9" i="3"/>
  <c r="N9" i="3"/>
  <c r="M9" i="3"/>
  <c r="G9" i="3"/>
  <c r="F9" i="3"/>
  <c r="E9" i="3"/>
  <c r="W8" i="3"/>
  <c r="V8" i="3"/>
  <c r="U8" i="3"/>
  <c r="O8" i="3"/>
  <c r="N8" i="3"/>
  <c r="M8" i="3"/>
  <c r="G8" i="3"/>
  <c r="F8" i="3"/>
  <c r="E8" i="3"/>
  <c r="W7" i="3"/>
  <c r="V7" i="3"/>
  <c r="U7" i="3"/>
  <c r="O7" i="3"/>
  <c r="N7" i="3"/>
  <c r="M7" i="3"/>
  <c r="G7" i="3"/>
  <c r="F7" i="3"/>
  <c r="E7" i="3"/>
  <c r="W6" i="3"/>
  <c r="V6" i="3"/>
  <c r="U6" i="3"/>
  <c r="O6" i="3"/>
  <c r="N6" i="3"/>
  <c r="M6" i="3"/>
  <c r="G6" i="3"/>
  <c r="F6" i="3"/>
  <c r="E6" i="3"/>
  <c r="W5" i="3"/>
  <c r="V5" i="3"/>
  <c r="U5" i="3"/>
  <c r="O5" i="3"/>
  <c r="N5" i="3"/>
  <c r="M5" i="3"/>
  <c r="G5" i="3"/>
  <c r="F5" i="3"/>
  <c r="E5" i="3"/>
  <c r="W4" i="3"/>
  <c r="V4" i="3"/>
  <c r="U4" i="3"/>
  <c r="O4" i="3"/>
  <c r="N4" i="3"/>
  <c r="M4" i="3"/>
  <c r="J4" i="3"/>
  <c r="G4" i="3"/>
  <c r="F4" i="3"/>
  <c r="E4" i="3"/>
  <c r="Q3" i="3"/>
  <c r="I3" i="3"/>
  <c r="A3" i="3"/>
  <c r="A1" i="3"/>
  <c r="A58" i="3" s="1"/>
  <c r="A113" i="3" s="1"/>
  <c r="P53" i="2"/>
  <c r="P52" i="2"/>
  <c r="J38" i="2"/>
  <c r="P38" i="2" s="1"/>
  <c r="P36" i="2"/>
  <c r="J36" i="2"/>
  <c r="P34" i="2"/>
  <c r="J34" i="2"/>
  <c r="J32" i="2"/>
  <c r="P32" i="2" s="1"/>
  <c r="P30" i="2"/>
  <c r="J28" i="2"/>
  <c r="P28" i="2" s="1"/>
  <c r="P26" i="2"/>
  <c r="J26" i="2"/>
  <c r="J24" i="2"/>
  <c r="P24" i="2" s="1"/>
  <c r="J22" i="2"/>
  <c r="P22" i="2" s="1"/>
  <c r="U4" i="2"/>
  <c r="AB43" i="1"/>
  <c r="O43" i="1"/>
  <c r="B43" i="1"/>
  <c r="AB41" i="1"/>
  <c r="O41" i="1"/>
  <c r="B41" i="1"/>
  <c r="Q33" i="1"/>
  <c r="O33" i="1"/>
  <c r="D33" i="1"/>
  <c r="B62" i="3" s="1"/>
  <c r="B33" i="1"/>
  <c r="B61" i="3" s="1"/>
  <c r="AB31" i="1"/>
  <c r="AB33" i="1" s="1"/>
  <c r="O31" i="1"/>
  <c r="B31" i="1"/>
  <c r="AB23" i="1"/>
  <c r="AB21" i="1"/>
  <c r="O21" i="1"/>
  <c r="O23" i="1" s="1"/>
  <c r="B21" i="1"/>
  <c r="B23" i="1" s="1"/>
  <c r="O13" i="1"/>
  <c r="Q13" i="1" s="1"/>
  <c r="B13" i="1"/>
  <c r="AB11" i="1"/>
  <c r="AB13" i="1" s="1"/>
  <c r="O11" i="1"/>
  <c r="B11" i="1"/>
  <c r="B1" i="1"/>
  <c r="R32" i="3" l="1"/>
  <c r="AD23" i="1"/>
  <c r="K123" i="3"/>
  <c r="D23" i="1"/>
  <c r="B32" i="3"/>
  <c r="R61" i="3"/>
  <c r="AD33" i="1"/>
  <c r="J5" i="3"/>
  <c r="S13" i="1"/>
  <c r="D43" i="1"/>
  <c r="B87" i="3"/>
  <c r="P40" i="2"/>
  <c r="P43" i="2" s="1"/>
  <c r="F49" i="2" s="1"/>
  <c r="J32" i="3"/>
  <c r="Q23" i="1"/>
  <c r="R4" i="3"/>
  <c r="AD13" i="1"/>
  <c r="J61" i="3"/>
  <c r="AD43" i="1"/>
  <c r="F33" i="1"/>
  <c r="B4" i="3"/>
  <c r="J62" i="3"/>
  <c r="S33" i="1"/>
  <c r="D13" i="1"/>
  <c r="R87" i="3"/>
  <c r="J87" i="3"/>
  <c r="Q43" i="1"/>
  <c r="K126" i="3"/>
  <c r="J88" i="3" l="1"/>
  <c r="S43" i="1"/>
  <c r="J33" i="3"/>
  <c r="S23" i="1"/>
  <c r="R5" i="3"/>
  <c r="AF13" i="1"/>
  <c r="R88" i="3"/>
  <c r="AF43" i="1"/>
  <c r="R62" i="3"/>
  <c r="AF33" i="1"/>
  <c r="B88" i="3"/>
  <c r="F43" i="1"/>
  <c r="U13" i="1"/>
  <c r="J6" i="3"/>
  <c r="R33" i="3"/>
  <c r="AF23" i="1"/>
  <c r="B63" i="3"/>
  <c r="H33" i="1"/>
  <c r="B5" i="3"/>
  <c r="F13" i="1"/>
  <c r="U33" i="1"/>
  <c r="J63" i="3"/>
  <c r="B33" i="3"/>
  <c r="F23" i="1"/>
  <c r="H43" i="1" l="1"/>
  <c r="B89" i="3"/>
  <c r="J33" i="1"/>
  <c r="B64" i="3"/>
  <c r="J64" i="3"/>
  <c r="W33" i="1"/>
  <c r="AH43" i="1"/>
  <c r="R89" i="3"/>
  <c r="J34" i="3"/>
  <c r="U23" i="1"/>
  <c r="B34" i="3"/>
  <c r="H23" i="1"/>
  <c r="R63" i="3"/>
  <c r="AH33" i="1"/>
  <c r="AH23" i="1"/>
  <c r="R34" i="3"/>
  <c r="B6" i="3"/>
  <c r="H13" i="1"/>
  <c r="J7" i="3"/>
  <c r="W13" i="1"/>
  <c r="R6" i="3"/>
  <c r="AH13" i="1"/>
  <c r="J89" i="3"/>
  <c r="U43" i="1"/>
  <c r="J8" i="3" l="1"/>
  <c r="O14" i="1"/>
  <c r="J13" i="1"/>
  <c r="B7" i="3"/>
  <c r="R7" i="3"/>
  <c r="AJ13" i="1"/>
  <c r="W43" i="1"/>
  <c r="J90" i="3"/>
  <c r="R64" i="3"/>
  <c r="AJ33" i="1"/>
  <c r="W23" i="1"/>
  <c r="J35" i="3"/>
  <c r="B65" i="3"/>
  <c r="B34" i="1"/>
  <c r="R35" i="3"/>
  <c r="AJ23" i="1"/>
  <c r="B35" i="3"/>
  <c r="J23" i="1"/>
  <c r="R90" i="3"/>
  <c r="AJ43" i="1"/>
  <c r="J65" i="3"/>
  <c r="O34" i="1"/>
  <c r="B90" i="3"/>
  <c r="J43" i="1"/>
  <c r="B8" i="3" l="1"/>
  <c r="B14" i="1"/>
  <c r="J36" i="3"/>
  <c r="O24" i="1"/>
  <c r="R8" i="3"/>
  <c r="AB14" i="1"/>
  <c r="AB34" i="1"/>
  <c r="R65" i="3"/>
  <c r="B36" i="3"/>
  <c r="B24" i="1"/>
  <c r="J66" i="3"/>
  <c r="Q34" i="1"/>
  <c r="D34" i="1"/>
  <c r="B66" i="3"/>
  <c r="AB24" i="1"/>
  <c r="R36" i="3"/>
  <c r="J91" i="3"/>
  <c r="O44" i="1"/>
  <c r="J9" i="3"/>
  <c r="Q14" i="1"/>
  <c r="B44" i="1"/>
  <c r="B91" i="3"/>
  <c r="AB44" i="1"/>
  <c r="R91" i="3"/>
  <c r="R37" i="3" l="1"/>
  <c r="AD24" i="1"/>
  <c r="J92" i="3"/>
  <c r="Q44" i="1"/>
  <c r="B92" i="3"/>
  <c r="D44" i="1"/>
  <c r="B67" i="3"/>
  <c r="F34" i="1"/>
  <c r="J67" i="3"/>
  <c r="S34" i="1"/>
  <c r="AD14" i="1"/>
  <c r="R9" i="3"/>
  <c r="R92" i="3"/>
  <c r="AD44" i="1"/>
  <c r="B9" i="3"/>
  <c r="D14" i="1"/>
  <c r="B37" i="3"/>
  <c r="D24" i="1"/>
  <c r="J37" i="3"/>
  <c r="Q24" i="1"/>
  <c r="J10" i="3"/>
  <c r="S14" i="1"/>
  <c r="R66" i="3"/>
  <c r="AD34" i="1"/>
  <c r="J11" i="3" l="1"/>
  <c r="U14" i="1"/>
  <c r="B38" i="3"/>
  <c r="F24" i="1"/>
  <c r="J68" i="3"/>
  <c r="U34" i="1"/>
  <c r="AR1" i="1"/>
  <c r="J93" i="3"/>
  <c r="S44" i="1"/>
  <c r="J38" i="3"/>
  <c r="S24" i="1"/>
  <c r="R10" i="3"/>
  <c r="AF14" i="1"/>
  <c r="R67" i="3"/>
  <c r="AF34" i="1"/>
  <c r="H34" i="1"/>
  <c r="B68" i="3"/>
  <c r="F44" i="1"/>
  <c r="B93" i="3"/>
  <c r="R93" i="3"/>
  <c r="AF44" i="1"/>
  <c r="B10" i="3"/>
  <c r="F14" i="1"/>
  <c r="R38" i="3"/>
  <c r="AF24" i="1"/>
  <c r="R94" i="3" l="1"/>
  <c r="AH44" i="1"/>
  <c r="AH14" i="1"/>
  <c r="R11" i="3"/>
  <c r="B69" i="3"/>
  <c r="J34" i="1"/>
  <c r="J12" i="3"/>
  <c r="W14" i="1"/>
  <c r="U44" i="1"/>
  <c r="J94" i="3"/>
  <c r="R39" i="3"/>
  <c r="AH24" i="1"/>
  <c r="J39" i="3"/>
  <c r="U24" i="1"/>
  <c r="W34" i="1"/>
  <c r="J69" i="3"/>
  <c r="B11" i="3"/>
  <c r="H14" i="1"/>
  <c r="B94" i="3"/>
  <c r="H44" i="1"/>
  <c r="R68" i="3"/>
  <c r="AH34" i="1"/>
  <c r="B39" i="3"/>
  <c r="H24" i="1"/>
  <c r="J24" i="1" l="1"/>
  <c r="B40" i="3"/>
  <c r="R69" i="3"/>
  <c r="AJ34" i="1"/>
  <c r="J70" i="3"/>
  <c r="O35" i="1"/>
  <c r="R12" i="3"/>
  <c r="AJ14" i="1"/>
  <c r="J40" i="3"/>
  <c r="W24" i="1"/>
  <c r="J13" i="3"/>
  <c r="O15" i="1"/>
  <c r="R95" i="3"/>
  <c r="AJ44" i="1"/>
  <c r="B95" i="3"/>
  <c r="J44" i="1"/>
  <c r="B12" i="3"/>
  <c r="J14" i="1"/>
  <c r="J95" i="3"/>
  <c r="W44" i="1"/>
  <c r="R40" i="3"/>
  <c r="AJ24" i="1"/>
  <c r="B70" i="3"/>
  <c r="B35" i="1"/>
  <c r="R41" i="3" l="1"/>
  <c r="AB25" i="1"/>
  <c r="R13" i="3"/>
  <c r="AB15" i="1"/>
  <c r="R96" i="3"/>
  <c r="AB45" i="1"/>
  <c r="B13" i="3"/>
  <c r="B15" i="1"/>
  <c r="J14" i="3"/>
  <c r="Q15" i="1"/>
  <c r="B96" i="3"/>
  <c r="B45" i="1"/>
  <c r="J41" i="3"/>
  <c r="O25" i="1"/>
  <c r="J96" i="3"/>
  <c r="O45" i="1"/>
  <c r="R70" i="3"/>
  <c r="AB35" i="1"/>
  <c r="B71" i="3"/>
  <c r="D35" i="1"/>
  <c r="Q35" i="1"/>
  <c r="J71" i="3"/>
  <c r="B41" i="3"/>
  <c r="B25" i="1"/>
  <c r="B14" i="3" l="1"/>
  <c r="D15" i="1"/>
  <c r="J72" i="3"/>
  <c r="S35" i="1"/>
  <c r="J42" i="3"/>
  <c r="Q25" i="1"/>
  <c r="R97" i="3"/>
  <c r="AD45" i="1"/>
  <c r="J15" i="3"/>
  <c r="S15" i="1"/>
  <c r="AD25" i="1"/>
  <c r="R42" i="3"/>
  <c r="B72" i="3"/>
  <c r="F35" i="1"/>
  <c r="R71" i="3"/>
  <c r="AD35" i="1"/>
  <c r="D45" i="1"/>
  <c r="B97" i="3"/>
  <c r="R14" i="3"/>
  <c r="AD15" i="1"/>
  <c r="B42" i="3"/>
  <c r="D25" i="1"/>
  <c r="J97" i="3"/>
  <c r="Q45" i="1"/>
  <c r="R72" i="3" l="1"/>
  <c r="AF35" i="1"/>
  <c r="B43" i="3"/>
  <c r="F25" i="1"/>
  <c r="H35" i="1"/>
  <c r="B73" i="3"/>
  <c r="J43" i="3"/>
  <c r="S25" i="1"/>
  <c r="R98" i="3"/>
  <c r="AF45" i="1"/>
  <c r="J98" i="3"/>
  <c r="S45" i="1"/>
  <c r="U35" i="1"/>
  <c r="J73" i="3"/>
  <c r="R43" i="3"/>
  <c r="AF25" i="1"/>
  <c r="R15" i="3"/>
  <c r="AF15" i="1"/>
  <c r="J16" i="3"/>
  <c r="U15" i="1"/>
  <c r="F15" i="1"/>
  <c r="B15" i="3"/>
  <c r="B98" i="3"/>
  <c r="F45" i="1"/>
  <c r="J44" i="3" l="1"/>
  <c r="U25" i="1"/>
  <c r="J74" i="3"/>
  <c r="W35" i="1"/>
  <c r="B99" i="3"/>
  <c r="H45" i="1"/>
  <c r="R16" i="3"/>
  <c r="AH15" i="1"/>
  <c r="R99" i="3"/>
  <c r="AH45" i="1"/>
  <c r="R73" i="3"/>
  <c r="AH35" i="1"/>
  <c r="R44" i="3"/>
  <c r="AH25" i="1"/>
  <c r="B16" i="3"/>
  <c r="H15" i="1"/>
  <c r="B74" i="3"/>
  <c r="J35" i="1"/>
  <c r="J17" i="3"/>
  <c r="W15" i="1"/>
  <c r="J99" i="3"/>
  <c r="U45" i="1"/>
  <c r="B44" i="3"/>
  <c r="H25" i="1"/>
  <c r="B45" i="3" l="1"/>
  <c r="J25" i="1"/>
  <c r="B17" i="3"/>
  <c r="J15" i="1"/>
  <c r="B100" i="3"/>
  <c r="J45" i="1"/>
  <c r="R45" i="3"/>
  <c r="AJ25" i="1"/>
  <c r="J18" i="3"/>
  <c r="O16" i="1"/>
  <c r="AJ35" i="1"/>
  <c r="R74" i="3"/>
  <c r="B75" i="3"/>
  <c r="B36" i="1"/>
  <c r="R100" i="3"/>
  <c r="AJ45" i="1"/>
  <c r="W25" i="1"/>
  <c r="J45" i="3"/>
  <c r="R17" i="3"/>
  <c r="AJ15" i="1"/>
  <c r="W45" i="1"/>
  <c r="J100" i="3"/>
  <c r="J75" i="3"/>
  <c r="O36" i="1"/>
  <c r="R101" i="3" l="1"/>
  <c r="AB46" i="1"/>
  <c r="R46" i="3"/>
  <c r="AB26" i="1"/>
  <c r="D36" i="1"/>
  <c r="B76" i="3"/>
  <c r="B46" i="1"/>
  <c r="B101" i="3"/>
  <c r="J101" i="3"/>
  <c r="O46" i="1"/>
  <c r="R18" i="3"/>
  <c r="AB16" i="1"/>
  <c r="R75" i="3"/>
  <c r="AB36" i="1"/>
  <c r="J19" i="3"/>
  <c r="Q16" i="1"/>
  <c r="B46" i="3"/>
  <c r="B26" i="1"/>
  <c r="J76" i="3"/>
  <c r="Q36" i="1"/>
  <c r="B18" i="3"/>
  <c r="B16" i="1"/>
  <c r="J46" i="3"/>
  <c r="O26" i="1"/>
  <c r="B102" i="3" l="1"/>
  <c r="D46" i="1"/>
  <c r="S16" i="1"/>
  <c r="J20" i="3"/>
  <c r="D16" i="1"/>
  <c r="B19" i="3"/>
  <c r="B77" i="3"/>
  <c r="F36" i="1"/>
  <c r="R19" i="3"/>
  <c r="AD16" i="1"/>
  <c r="B47" i="3"/>
  <c r="D26" i="1"/>
  <c r="R102" i="3"/>
  <c r="AD46" i="1"/>
  <c r="Q26" i="1"/>
  <c r="J47" i="3"/>
  <c r="R76" i="3"/>
  <c r="AD36" i="1"/>
  <c r="J77" i="3"/>
  <c r="S36" i="1"/>
  <c r="R47" i="3"/>
  <c r="AD26" i="1"/>
  <c r="J102" i="3"/>
  <c r="Q46" i="1"/>
  <c r="R48" i="3" l="1"/>
  <c r="AF26" i="1"/>
  <c r="R20" i="3"/>
  <c r="AF16" i="1"/>
  <c r="J103" i="3"/>
  <c r="S46" i="1"/>
  <c r="B78" i="3"/>
  <c r="H36" i="1"/>
  <c r="J48" i="3"/>
  <c r="S26" i="1"/>
  <c r="AF46" i="1"/>
  <c r="R103" i="3"/>
  <c r="B20" i="3"/>
  <c r="F16" i="1"/>
  <c r="J78" i="3"/>
  <c r="U36" i="1"/>
  <c r="B48" i="3"/>
  <c r="F26" i="1"/>
  <c r="J21" i="3"/>
  <c r="U16" i="1"/>
  <c r="R77" i="3"/>
  <c r="AF36" i="1"/>
  <c r="F46" i="1"/>
  <c r="B103" i="3"/>
  <c r="W36" i="1" l="1"/>
  <c r="J79" i="3"/>
  <c r="B104" i="3"/>
  <c r="H46" i="1"/>
  <c r="R78" i="3"/>
  <c r="AH36" i="1"/>
  <c r="U46" i="1"/>
  <c r="J104" i="3"/>
  <c r="J49" i="3"/>
  <c r="U26" i="1"/>
  <c r="B79" i="3"/>
  <c r="J36" i="1"/>
  <c r="H16" i="1"/>
  <c r="B21" i="3"/>
  <c r="W16" i="1"/>
  <c r="J22" i="3"/>
  <c r="R21" i="3"/>
  <c r="AH16" i="1"/>
  <c r="R104" i="3"/>
  <c r="AH46" i="1"/>
  <c r="B49" i="3"/>
  <c r="H26" i="1"/>
  <c r="R49" i="3"/>
  <c r="AH26" i="1"/>
  <c r="AJ26" i="1" l="1"/>
  <c r="R50" i="3"/>
  <c r="J26" i="1"/>
  <c r="B50" i="3"/>
  <c r="B22" i="3"/>
  <c r="J16" i="1"/>
  <c r="R22" i="3"/>
  <c r="AJ16" i="1"/>
  <c r="J23" i="3"/>
  <c r="O17" i="1"/>
  <c r="J105" i="3"/>
  <c r="W46" i="1"/>
  <c r="R79" i="3"/>
  <c r="AJ36" i="1"/>
  <c r="AJ46" i="1"/>
  <c r="R105" i="3"/>
  <c r="B37" i="1"/>
  <c r="B80" i="3"/>
  <c r="J46" i="1"/>
  <c r="B105" i="3"/>
  <c r="J50" i="3"/>
  <c r="W26" i="1"/>
  <c r="J80" i="3"/>
  <c r="O37" i="1"/>
  <c r="J81" i="3" l="1"/>
  <c r="Q37" i="1"/>
  <c r="R106" i="3"/>
  <c r="AB47" i="1"/>
  <c r="J51" i="3"/>
  <c r="O27" i="1"/>
  <c r="R80" i="3"/>
  <c r="AB37" i="1"/>
  <c r="B17" i="1"/>
  <c r="B23" i="3"/>
  <c r="B51" i="3"/>
  <c r="B27" i="1"/>
  <c r="R23" i="3"/>
  <c r="AB17" i="1"/>
  <c r="B106" i="3"/>
  <c r="B47" i="1"/>
  <c r="J24" i="3"/>
  <c r="Q17" i="1"/>
  <c r="J106" i="3"/>
  <c r="O47" i="1"/>
  <c r="B81" i="3"/>
  <c r="D37" i="1"/>
  <c r="R51" i="3"/>
  <c r="AB27" i="1"/>
  <c r="AD27" i="1" l="1"/>
  <c r="R52" i="3"/>
  <c r="R81" i="3"/>
  <c r="AD37" i="1"/>
  <c r="F37" i="1"/>
  <c r="B82" i="3"/>
  <c r="R24" i="3"/>
  <c r="AD17" i="1"/>
  <c r="D47" i="1"/>
  <c r="B107" i="3"/>
  <c r="J52" i="3"/>
  <c r="Q27" i="1"/>
  <c r="B52" i="3"/>
  <c r="D27" i="1"/>
  <c r="J82" i="3"/>
  <c r="S37" i="1"/>
  <c r="J107" i="3"/>
  <c r="Q47" i="1"/>
  <c r="R107" i="3"/>
  <c r="AD47" i="1"/>
  <c r="J25" i="3"/>
  <c r="S17" i="1"/>
  <c r="B24" i="3"/>
  <c r="D17" i="1"/>
  <c r="U17" i="1" l="1"/>
  <c r="J26" i="3"/>
  <c r="J83" i="3"/>
  <c r="U37" i="1"/>
  <c r="B53" i="3"/>
  <c r="F27" i="1"/>
  <c r="H37" i="1"/>
  <c r="B83" i="3"/>
  <c r="AF17" i="1"/>
  <c r="R25" i="3"/>
  <c r="S27" i="1"/>
  <c r="J53" i="3"/>
  <c r="S47" i="1"/>
  <c r="J108" i="3"/>
  <c r="B25" i="3"/>
  <c r="F17" i="1"/>
  <c r="R108" i="3"/>
  <c r="AF47" i="1"/>
  <c r="R82" i="3"/>
  <c r="AF37" i="1"/>
  <c r="B108" i="3"/>
  <c r="F47" i="1"/>
  <c r="R53" i="3"/>
  <c r="AF27" i="1"/>
  <c r="B84" i="3" l="1"/>
  <c r="J37" i="1"/>
  <c r="U47" i="1"/>
  <c r="J109" i="3"/>
  <c r="R54" i="3"/>
  <c r="AH27" i="1"/>
  <c r="W37" i="1"/>
  <c r="J84" i="3"/>
  <c r="B54" i="3"/>
  <c r="H27" i="1"/>
  <c r="B26" i="3"/>
  <c r="H17" i="1"/>
  <c r="R83" i="3"/>
  <c r="AH37" i="1"/>
  <c r="R109" i="3"/>
  <c r="AH47" i="1"/>
  <c r="B109" i="3"/>
  <c r="H47" i="1"/>
  <c r="J54" i="3"/>
  <c r="U27" i="1"/>
  <c r="R26" i="3"/>
  <c r="AH17" i="1"/>
  <c r="J27" i="3"/>
  <c r="W17" i="1"/>
  <c r="J85" i="3" l="1"/>
  <c r="Z35" i="1"/>
  <c r="Z37" i="1"/>
  <c r="Z33" i="1"/>
  <c r="Z39" i="1" s="1"/>
  <c r="AJ17" i="1"/>
  <c r="R27" i="3"/>
  <c r="J28" i="3"/>
  <c r="Z13" i="1"/>
  <c r="Z19" i="1" s="1"/>
  <c r="Z15" i="1"/>
  <c r="Z17" i="1"/>
  <c r="J110" i="3"/>
  <c r="W47" i="1"/>
  <c r="R55" i="3"/>
  <c r="AJ27" i="1"/>
  <c r="B27" i="3"/>
  <c r="J17" i="1"/>
  <c r="B110" i="3"/>
  <c r="J47" i="1"/>
  <c r="B85" i="3"/>
  <c r="M33" i="1"/>
  <c r="M35" i="1"/>
  <c r="M37" i="1"/>
  <c r="AJ47" i="1"/>
  <c r="R110" i="3"/>
  <c r="AJ37" i="1"/>
  <c r="R84" i="3"/>
  <c r="J55" i="3"/>
  <c r="W27" i="1"/>
  <c r="B55" i="3"/>
  <c r="J27" i="1"/>
  <c r="R28" i="3" l="1"/>
  <c r="AM17" i="1"/>
  <c r="AM13" i="1"/>
  <c r="AM15" i="1"/>
  <c r="B28" i="3"/>
  <c r="M13" i="1"/>
  <c r="M17" i="1"/>
  <c r="AZ18" i="1" s="1"/>
  <c r="L51" i="2" s="1"/>
  <c r="P51" i="2" s="1"/>
  <c r="M15" i="1"/>
  <c r="AZ16" i="1" s="1"/>
  <c r="L50" i="2" s="1"/>
  <c r="P50" i="2" s="1"/>
  <c r="M39" i="1"/>
  <c r="B56" i="3"/>
  <c r="M23" i="1"/>
  <c r="M27" i="1"/>
  <c r="M25" i="1"/>
  <c r="R56" i="3"/>
  <c r="AM25" i="1"/>
  <c r="AM27" i="1"/>
  <c r="AM23" i="1"/>
  <c r="J56" i="3"/>
  <c r="Z23" i="1"/>
  <c r="Z27" i="1"/>
  <c r="Z25" i="1"/>
  <c r="J111" i="3"/>
  <c r="Z43" i="1"/>
  <c r="Z47" i="1"/>
  <c r="Z45" i="1"/>
  <c r="R111" i="3"/>
  <c r="AM45" i="1"/>
  <c r="AM47" i="1"/>
  <c r="AM43" i="1"/>
  <c r="AM49" i="1" s="1"/>
  <c r="B111" i="3"/>
  <c r="M45" i="1"/>
  <c r="M47" i="1"/>
  <c r="M43" i="1"/>
  <c r="R85" i="3"/>
  <c r="AM35" i="1"/>
  <c r="AM37" i="1"/>
  <c r="AM33" i="1"/>
  <c r="AM39" i="1" s="1"/>
  <c r="Z29" i="1" l="1"/>
  <c r="AM19" i="1"/>
  <c r="M29" i="1"/>
  <c r="Z49" i="1"/>
  <c r="M19" i="1"/>
  <c r="AZ14" i="1"/>
  <c r="M49" i="1"/>
  <c r="AM29" i="1"/>
  <c r="L49" i="2" l="1"/>
  <c r="AZ20" i="1"/>
  <c r="L55" i="2" l="1"/>
  <c r="P49" i="2"/>
  <c r="P55" i="2" s="1"/>
</calcChain>
</file>

<file path=xl/sharedStrings.xml><?xml version="1.0" encoding="utf-8"?>
<sst xmlns="http://schemas.openxmlformats.org/spreadsheetml/2006/main" count="694" uniqueCount="149">
  <si>
    <t>School District:</t>
  </si>
  <si>
    <t>First Day for Students:</t>
  </si>
  <si>
    <t xml:space="preserve">-  -  -  -  -  -  -  -  This building operates: (check one)  -  -  -  -  -  -  -  - </t>
  </si>
  <si>
    <t>School Building:</t>
  </si>
  <si>
    <t>Grade Level:</t>
  </si>
  <si>
    <t>Last Day for Students:</t>
  </si>
  <si>
    <t>on a district-wide calendar</t>
  </si>
  <si>
    <t>OR</t>
  </si>
  <si>
    <t>on an individual building calendar</t>
  </si>
  <si>
    <t xml:space="preserve">INSTRUCTIONS: </t>
  </si>
  <si>
    <t>NOTE:</t>
  </si>
  <si>
    <t xml:space="preserve">X = NO INSTRUCTION IS SCHEDULED </t>
  </si>
  <si>
    <t xml:space="preserve">H = PART-TIME (HALF-DAY) </t>
  </si>
  <si>
    <t>O = OTHER*</t>
  </si>
  <si>
    <t>Edit year in cell b10</t>
  </si>
  <si>
    <t xml:space="preserve">Place an "X" by each day with NO instruction scheduled. </t>
  </si>
  <si>
    <t>Place an "H" over each day when instruction is scheduled for part-time (1/2 day).</t>
  </si>
  <si>
    <t>Place an "O" in each day for Other (hrs. different than whole or 1/2 day).</t>
  </si>
  <si>
    <t>To update all labels</t>
  </si>
  <si>
    <t>and dates in calendar</t>
  </si>
  <si>
    <t>DO NOT Manually update!</t>
  </si>
  <si>
    <t>Formulas will be corrupted!</t>
  </si>
  <si>
    <t>Days</t>
  </si>
  <si>
    <t xml:space="preserve"> SCHEDULED DAYS NOT IN SESSION - INTERRUPTIONS</t>
  </si>
  <si>
    <t>SUMMARY TOTAL SCHEDULED DAYS</t>
  </si>
  <si>
    <t>M</t>
  </si>
  <si>
    <t>T</t>
  </si>
  <si>
    <t>W</t>
  </si>
  <si>
    <t>Th</t>
  </si>
  <si>
    <t>F</t>
  </si>
  <si>
    <t>x</t>
  </si>
  <si>
    <t>Full</t>
  </si>
  <si>
    <t>List date(s) and reason(s) your bldg. was not in session due to an unplanned event; i.e, snow day, power, or boiler failure, etc…</t>
  </si>
  <si>
    <t>Full-Time</t>
  </si>
  <si>
    <t>1/2</t>
  </si>
  <si>
    <t>Date Not in Session or                            Early Release Time and Reason</t>
  </si>
  <si>
    <t>Date Rescheduled</t>
  </si>
  <si>
    <t>1/2 Days</t>
  </si>
  <si>
    <t>Other</t>
  </si>
  <si>
    <t>Comments:</t>
  </si>
  <si>
    <t>Total</t>
  </si>
  <si>
    <t>TOTAL</t>
  </si>
  <si>
    <t>COPY OF SUPPORTING DOCUMENTATION MUST BE ATTACHED</t>
  </si>
  <si>
    <t xml:space="preserve">  </t>
  </si>
  <si>
    <t>AUDITOR USE ONLY:</t>
  </si>
  <si>
    <t>Auditors' Comments:</t>
  </si>
  <si>
    <t>Full Days:</t>
  </si>
  <si>
    <t>Half Days:</t>
  </si>
  <si>
    <t>Other:</t>
  </si>
  <si>
    <t>Not in Session</t>
  </si>
  <si>
    <t>Weather:</t>
  </si>
  <si>
    <t>Rescheduled:</t>
  </si>
  <si>
    <t xml:space="preserve"> </t>
  </si>
  <si>
    <t>Total in Session</t>
  </si>
  <si>
    <t>I certify that the above information is true and accurate:</t>
  </si>
  <si>
    <t>Authorized Representative Signature</t>
  </si>
  <si>
    <t>Title</t>
  </si>
  <si>
    <t>Date</t>
  </si>
  <si>
    <t xml:space="preserve">Scheduled Daily Clock HOURS of Instruction </t>
  </si>
  <si>
    <t>FULL-DAY KINDERGARTEN, GRADES 1-12, &amp; SPEC. ED.</t>
  </si>
  <si>
    <t>DISTRICT:</t>
  </si>
  <si>
    <t>School Year:</t>
  </si>
  <si>
    <t>BUILDING/</t>
  </si>
  <si>
    <t>GRADE</t>
  </si>
  <si>
    <t>COUNT DAY:  (please check)</t>
  </si>
  <si>
    <t>PROGRAM:</t>
  </si>
  <si>
    <t>LEVEL:</t>
  </si>
  <si>
    <t xml:space="preserve"> Fall</t>
  </si>
  <si>
    <t>Spring</t>
  </si>
  <si>
    <t>INSTRUCTIONS:</t>
  </si>
  <si>
    <t>Complete PART A for all variations of each bldg./program full time schedule &amp; for each partial day where a varying schedule occurs in the bldg./</t>
  </si>
  <si>
    <t xml:space="preserve">program.  After documenting the daily hrs. in PART A, summarize the total hrs. scheduled for each bldg./program in Part B.  </t>
  </si>
  <si>
    <t xml:space="preserve">Check One:  </t>
  </si>
  <si>
    <t>Full-Day</t>
  </si>
  <si>
    <t>Partial-Day</t>
  </si>
  <si>
    <t xml:space="preserve">Other*  </t>
  </si>
  <si>
    <t>(*Give dates &amp; descriptions of type of day;</t>
  </si>
  <si>
    <t>i.e., early dismissal, late starts, etc...)</t>
  </si>
  <si>
    <t>PART A - CALCULATION OF DAILY SCHEDULED HOURS</t>
  </si>
  <si>
    <t>IN MINUTES</t>
  </si>
  <si>
    <t>REMINDERS</t>
  </si>
  <si>
    <t>PASSING TIME FROM PERIOD</t>
  </si>
  <si>
    <t>INSTRUCTIONAL TIME</t>
  </si>
  <si>
    <t>PERIOD</t>
  </si>
  <si>
    <t>START TIME</t>
  </si>
  <si>
    <t>END TIME</t>
  </si>
  <si>
    <t>CLASS TIME</t>
  </si>
  <si>
    <t>1.  Passing time TO first period MUST BE EXCLUDED.</t>
  </si>
  <si>
    <t>Example</t>
  </si>
  <si>
    <t>45</t>
  </si>
  <si>
    <t>5</t>
  </si>
  <si>
    <t>2.  Homeroom may be counted up to 15 mins. which includes passing time.</t>
  </si>
  <si>
    <t>1</t>
  </si>
  <si>
    <t>3.  Up to 30 mins. per day of passing time may be counted between classes</t>
  </si>
  <si>
    <t>4.  Only ONE passing time for lunch period may be counted.</t>
  </si>
  <si>
    <r>
      <rPr>
        <b/>
        <sz val="10"/>
        <color theme="1"/>
        <rFont val="Arial"/>
        <family val="2"/>
      </rPr>
      <t xml:space="preserve">5.  The </t>
    </r>
    <r>
      <rPr>
        <b/>
        <sz val="11"/>
        <color theme="1"/>
        <rFont val="Arial"/>
        <family val="2"/>
      </rPr>
      <t>longest</t>
    </r>
    <r>
      <rPr>
        <b/>
        <sz val="10"/>
        <color theme="1"/>
        <rFont val="Arial"/>
        <family val="2"/>
      </rPr>
      <t xml:space="preserve"> lunch period MUST BE EXCLUDED.</t>
    </r>
  </si>
  <si>
    <t>6.  Passing time FROM last period MUST BE EXCLUDED.</t>
  </si>
  <si>
    <t>LUNCH</t>
  </si>
  <si>
    <t>7.  Recess may be counted ONLY IF supervised by a certificated teacher and shall not exceed 30 minutes.  May also be attached to lunch if reasonable time.</t>
  </si>
  <si>
    <t>8. For high schools, 1 or 2 study halls may be counted ONLY if supervised by a certificated teacher and the local school district provided at least 1,188 hours of instruction (1,098 + 90).</t>
  </si>
  <si>
    <t>Total Minutes</t>
  </si>
  <si>
    <t>CERTIFICATION</t>
  </si>
  <si>
    <t>Divide by 60</t>
  </si>
  <si>
    <t>Total Hours</t>
  </si>
  <si>
    <t>I certify the information submitted is true &amp; accurate to the best of my knowledge.  All hours for which enrollment is reported are eligible for pupil membership.  A copy of each teacher's certificate is on file at the local education agency.</t>
  </si>
  <si>
    <t>PART B - CALCULATION OF TOTAL SCHEDULED HOURS</t>
  </si>
  <si>
    <t>Daily Scheduled Hours</t>
  </si>
  <si>
    <t>Scheduled</t>
  </si>
  <si>
    <t>Times</t>
  </si>
  <si>
    <t>Days**</t>
  </si>
  <si>
    <t>Hours</t>
  </si>
  <si>
    <t xml:space="preserve">      Full Days</t>
  </si>
  <si>
    <t>X</t>
  </si>
  <si>
    <t>=</t>
  </si>
  <si>
    <t xml:space="preserve">      Partial Day(s)</t>
  </si>
  <si>
    <t xml:space="preserve">      Other Day(s)</t>
  </si>
  <si>
    <t>Authorized Representative</t>
  </si>
  <si>
    <t xml:space="preserve">TOTAL DAYS/HOURS </t>
  </si>
  <si>
    <t>SCHEDULED</t>
  </si>
  <si>
    <t>* This information should be obtained from the Scheduled Days of Instruction Form.</t>
  </si>
  <si>
    <t>*All days identified as "Other" on calendar must have "Scheduled Daily Clock Hours of Instruction Form" completed.</t>
  </si>
  <si>
    <t>District:</t>
  </si>
  <si>
    <t>Building:</t>
  </si>
  <si>
    <t>INSTRUCTIONS: - On any day of scheduled instruction, 75% of enrolled students must be in attendance in your building.  Percentages are to be recorded on a daily basis.   -- Attendance rates are determined by dividing the number of students present by the membership (e.g., 301 present divided by 383 memberships = .785 or 79%).</t>
  </si>
  <si>
    <t>membership</t>
  </si>
  <si>
    <t># absent</t>
  </si>
  <si>
    <t># present</t>
  </si>
  <si>
    <t>% of attendance</t>
  </si>
  <si>
    <t>a</t>
  </si>
  <si>
    <t>TH</t>
  </si>
  <si>
    <t>*Please Note: This is a sample form. Other sources of documentation may be used, however, the same information must be provided.</t>
  </si>
  <si>
    <t>Pg. 2 of 3</t>
  </si>
  <si>
    <t xml:space="preserve"> Indicates 75% has been met.</t>
  </si>
  <si>
    <t>SUMMARY</t>
  </si>
  <si>
    <t>Pg. 3 of 3</t>
  </si>
  <si>
    <t>Total Days Scheduled:</t>
  </si>
  <si>
    <t>Total Days In Session:</t>
  </si>
  <si>
    <t>No. of Days 75% Attendance:</t>
  </si>
  <si>
    <t>I certify that the above information is true and accurate</t>
  </si>
  <si>
    <t>Principal</t>
  </si>
  <si>
    <t xml:space="preserve"> Date</t>
  </si>
  <si>
    <t>Professional Devlopment</t>
  </si>
  <si>
    <t>Only list the days and hours being counted toward the 38 hours and 6 days of professional development.</t>
  </si>
  <si>
    <t>Auditor Use Only:</t>
  </si>
  <si>
    <t>Hours Scheduled</t>
  </si>
  <si>
    <t>Apporved SCECH Recevied</t>
  </si>
  <si>
    <t>Initials</t>
  </si>
  <si>
    <t>DO NOT PLACE ANY MARK ON A SCHEDULED FULL DAY OF INSTRUCTION. HIGHLIGHT PD DAYS IN YELLOW (ex. On PD tab)</t>
  </si>
  <si>
    <t>Example of PD day for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</si>
</sst>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mmmm\ d\,\ yyyy"/>
    <numFmt numFmtId="166" formatCode="mmmm\ yyyy"/>
    <numFmt numFmtId="167" formatCode="[$-409]h:mm\ AM/PM"/>
  </numFmts>
  <fonts count="46">
    <font>
      <sz val="12"/>
      <color rgb="FF000000"/>
      <name val="Times New Roman"/>
      <scheme val="minor"/>
    </font>
    <font>
      <sz val="12"/>
      <color theme="1"/>
      <name val="Arial"/>
      <family val="2"/>
    </font>
    <font>
      <b/>
      <sz val="20"/>
      <color rgb="FFFFFFFF"/>
      <name val="Arial"/>
      <family val="2"/>
    </font>
    <font>
      <sz val="12"/>
      <name val="Times New Roman"/>
      <family val="1"/>
    </font>
    <font>
      <b/>
      <sz val="16"/>
      <color rgb="FFFFFFFF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11"/>
      <color theme="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7"/>
      <color theme="1"/>
      <name val="Arial"/>
      <family val="2"/>
    </font>
    <font>
      <b/>
      <sz val="18"/>
      <color rgb="FFFFFFFF"/>
      <name val="Arial"/>
      <family val="2"/>
    </font>
    <font>
      <b/>
      <i/>
      <sz val="12"/>
      <color rgb="FFFFFFFF"/>
      <name val="Arial"/>
      <family val="2"/>
    </font>
    <font>
      <sz val="16"/>
      <color rgb="FFFFFFFF"/>
      <name val="Arimo"/>
    </font>
    <font>
      <sz val="11"/>
      <color theme="1"/>
      <name val="Arimo"/>
    </font>
    <font>
      <b/>
      <sz val="11"/>
      <color rgb="FFFFFFFF"/>
      <name val="Arial"/>
      <family val="2"/>
    </font>
    <font>
      <sz val="12"/>
      <color theme="1"/>
      <name val="Times New Roman"/>
      <family val="1"/>
    </font>
    <font>
      <sz val="12"/>
      <color rgb="FFFFFFFF"/>
      <name val="Arial"/>
      <family val="2"/>
    </font>
    <font>
      <sz val="14"/>
      <color rgb="FFFFFFFF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2"/>
      <color rgb="FF000000"/>
      <name val="Times New Roman"/>
      <family val="1"/>
      <scheme val="minor"/>
    </font>
    <font>
      <b/>
      <sz val="12"/>
      <color rgb="FF000000"/>
      <name val="Times New Roman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4" fillId="0" borderId="59"/>
  </cellStyleXfs>
  <cellXfs count="407">
    <xf numFmtId="0" fontId="0" fillId="0" borderId="0" xfId="0"/>
    <xf numFmtId="0" fontId="1" fillId="0" borderId="0" xfId="0" applyFont="1"/>
    <xf numFmtId="0" fontId="4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165" fontId="5" fillId="3" borderId="8" xfId="0" applyNumberFormat="1" applyFont="1" applyFill="1" applyBorder="1" applyAlignment="1">
      <alignment horizontal="left" vertical="center"/>
    </xf>
    <xf numFmtId="0" fontId="7" fillId="0" borderId="0" xfId="0" applyFont="1"/>
    <xf numFmtId="0" fontId="1" fillId="0" borderId="12" xfId="0" applyFont="1" applyBorder="1"/>
    <xf numFmtId="0" fontId="7" fillId="3" borderId="7" xfId="0" applyFont="1" applyFill="1" applyBorder="1"/>
    <xf numFmtId="0" fontId="7" fillId="3" borderId="15" xfId="0" applyFont="1" applyFill="1" applyBorder="1"/>
    <xf numFmtId="165" fontId="5" fillId="3" borderId="15" xfId="0" applyNumberFormat="1" applyFont="1" applyFill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13" xfId="0" applyFont="1" applyBorder="1"/>
    <xf numFmtId="0" fontId="7" fillId="0" borderId="18" xfId="0" applyFont="1" applyBorder="1" applyAlignment="1">
      <alignment vertical="top"/>
    </xf>
    <xf numFmtId="0" fontId="1" fillId="0" borderId="19" xfId="0" applyFont="1" applyBorder="1"/>
    <xf numFmtId="0" fontId="11" fillId="0" borderId="11" xfId="0" applyFont="1" applyBorder="1"/>
    <xf numFmtId="0" fontId="11" fillId="0" borderId="0" xfId="0" applyFont="1"/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1" fillId="3" borderId="21" xfId="0" applyFont="1" applyFill="1" applyBorder="1"/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3" borderId="20" xfId="0" applyFont="1" applyFill="1" applyBorder="1" applyAlignment="1">
      <alignment horizontal="left"/>
    </xf>
    <xf numFmtId="0" fontId="1" fillId="3" borderId="21" xfId="0" applyFont="1" applyFill="1" applyBorder="1"/>
    <xf numFmtId="0" fontId="13" fillId="3" borderId="21" xfId="0" applyFont="1" applyFill="1" applyBorder="1"/>
    <xf numFmtId="0" fontId="7" fillId="3" borderId="22" xfId="0" applyFont="1" applyFill="1" applyBorder="1"/>
    <xf numFmtId="0" fontId="11" fillId="0" borderId="26" xfId="0" applyFont="1" applyBorder="1"/>
    <xf numFmtId="0" fontId="7" fillId="0" borderId="11" xfId="0" applyFont="1" applyBorder="1"/>
    <xf numFmtId="0" fontId="17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10" xfId="0" applyFont="1" applyBorder="1"/>
    <xf numFmtId="0" fontId="18" fillId="0" borderId="0" xfId="0" applyFont="1"/>
    <xf numFmtId="0" fontId="11" fillId="0" borderId="3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9" xfId="0" applyFont="1" applyBorder="1"/>
    <xf numFmtId="164" fontId="20" fillId="0" borderId="41" xfId="0" applyNumberFormat="1" applyFont="1" applyBorder="1" applyAlignment="1">
      <alignment horizontal="left" vertical="top"/>
    </xf>
    <xf numFmtId="0" fontId="20" fillId="0" borderId="9" xfId="0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2" xfId="0" applyFont="1" applyBorder="1"/>
    <xf numFmtId="0" fontId="11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164" fontId="20" fillId="0" borderId="11" xfId="0" applyNumberFormat="1" applyFont="1" applyBorder="1" applyAlignment="1">
      <alignment horizontal="left" vertical="top"/>
    </xf>
    <xf numFmtId="0" fontId="20" fillId="0" borderId="48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1" fillId="0" borderId="35" xfId="0" applyFont="1" applyBorder="1"/>
    <xf numFmtId="0" fontId="11" fillId="0" borderId="35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49" xfId="0" applyFont="1" applyBorder="1" applyAlignment="1">
      <alignment horizontal="center"/>
    </xf>
    <xf numFmtId="0" fontId="11" fillId="0" borderId="50" xfId="0" applyFont="1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0" fillId="0" borderId="26" xfId="0" applyNumberFormat="1" applyFont="1" applyBorder="1" applyAlignment="1">
      <alignment horizontal="left" vertical="top"/>
    </xf>
    <xf numFmtId="0" fontId="20" fillId="0" borderId="12" xfId="0" applyFont="1" applyBorder="1" applyAlignment="1">
      <alignment horizontal="center" vertical="center"/>
    </xf>
    <xf numFmtId="0" fontId="11" fillId="0" borderId="47" xfId="0" applyFont="1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5" borderId="53" xfId="0" applyFont="1" applyFill="1" applyBorder="1" applyAlignment="1">
      <alignment horizontal="right"/>
    </xf>
    <xf numFmtId="0" fontId="7" fillId="5" borderId="53" xfId="0" applyFont="1" applyFill="1" applyBorder="1"/>
    <xf numFmtId="0" fontId="11" fillId="5" borderId="53" xfId="0" applyFont="1" applyFill="1" applyBorder="1"/>
    <xf numFmtId="0" fontId="21" fillId="5" borderId="7" xfId="0" applyFont="1" applyFill="1" applyBorder="1" applyAlignment="1">
      <alignment horizontal="right"/>
    </xf>
    <xf numFmtId="0" fontId="7" fillId="5" borderId="7" xfId="0" applyFont="1" applyFill="1" applyBorder="1"/>
    <xf numFmtId="0" fontId="11" fillId="5" borderId="55" xfId="0" applyFont="1" applyFill="1" applyBorder="1"/>
    <xf numFmtId="0" fontId="1" fillId="5" borderId="56" xfId="0" applyFont="1" applyFill="1" applyBorder="1"/>
    <xf numFmtId="0" fontId="21" fillId="5" borderId="57" xfId="0" applyFont="1" applyFill="1" applyBorder="1" applyAlignment="1">
      <alignment horizontal="right"/>
    </xf>
    <xf numFmtId="0" fontId="7" fillId="5" borderId="57" xfId="0" applyFont="1" applyFill="1" applyBorder="1"/>
    <xf numFmtId="0" fontId="9" fillId="5" borderId="58" xfId="0" applyFont="1" applyFill="1" applyBorder="1"/>
    <xf numFmtId="0" fontId="24" fillId="5" borderId="53" xfId="0" applyFont="1" applyFill="1" applyBorder="1" applyAlignment="1">
      <alignment horizontal="right"/>
    </xf>
    <xf numFmtId="0" fontId="5" fillId="5" borderId="53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11" fillId="5" borderId="58" xfId="0" applyFont="1" applyFill="1" applyBorder="1" applyAlignment="1">
      <alignment horizontal="right"/>
    </xf>
    <xf numFmtId="0" fontId="11" fillId="5" borderId="53" xfId="0" applyFont="1" applyFill="1" applyBorder="1" applyAlignment="1">
      <alignment horizontal="right"/>
    </xf>
    <xf numFmtId="0" fontId="5" fillId="0" borderId="47" xfId="0" applyFont="1" applyBorder="1"/>
    <xf numFmtId="0" fontId="7" fillId="5" borderId="60" xfId="0" applyFont="1" applyFill="1" applyBorder="1"/>
    <xf numFmtId="0" fontId="7" fillId="5" borderId="3" xfId="0" applyFont="1" applyFill="1" applyBorder="1"/>
    <xf numFmtId="0" fontId="11" fillId="5" borderId="3" xfId="0" applyFont="1" applyFill="1" applyBorder="1"/>
    <xf numFmtId="0" fontId="11" fillId="5" borderId="61" xfId="0" applyFont="1" applyFill="1" applyBorder="1"/>
    <xf numFmtId="0" fontId="1" fillId="5" borderId="62" xfId="0" applyFont="1" applyFill="1" applyBorder="1"/>
    <xf numFmtId="0" fontId="11" fillId="0" borderId="31" xfId="0" applyFont="1" applyBorder="1"/>
    <xf numFmtId="0" fontId="11" fillId="0" borderId="9" xfId="0" applyFont="1" applyBorder="1"/>
    <xf numFmtId="0" fontId="7" fillId="0" borderId="9" xfId="0" applyFont="1" applyBorder="1"/>
    <xf numFmtId="0" fontId="11" fillId="0" borderId="9" xfId="0" applyFont="1" applyBorder="1" applyAlignment="1">
      <alignment horizontal="center"/>
    </xf>
    <xf numFmtId="0" fontId="7" fillId="0" borderId="31" xfId="0" applyFont="1" applyBorder="1"/>
    <xf numFmtId="0" fontId="1" fillId="0" borderId="0" xfId="0" applyFont="1" applyAlignment="1">
      <alignment horizontal="right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1" fillId="3" borderId="6" xfId="0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0" fontId="21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6" fillId="3" borderId="66" xfId="0" applyFont="1" applyFill="1" applyBorder="1" applyAlignment="1">
      <alignment horizontal="left" vertical="top"/>
    </xf>
    <xf numFmtId="0" fontId="21" fillId="3" borderId="67" xfId="0" applyFont="1" applyFill="1" applyBorder="1" applyAlignment="1">
      <alignment vertical="top"/>
    </xf>
    <xf numFmtId="0" fontId="21" fillId="3" borderId="67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26" fillId="3" borderId="7" xfId="0" applyFont="1" applyFill="1" applyBorder="1"/>
    <xf numFmtId="0" fontId="21" fillId="3" borderId="7" xfId="0" applyFont="1" applyFill="1" applyBorder="1" applyAlignment="1">
      <alignment horizontal="left" vertical="top"/>
    </xf>
    <xf numFmtId="0" fontId="27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9" fillId="0" borderId="0" xfId="0" applyFont="1"/>
    <xf numFmtId="0" fontId="23" fillId="0" borderId="0" xfId="0" applyFont="1" applyAlignment="1">
      <alignment horizontal="left" vertical="center" wrapText="1"/>
    </xf>
    <xf numFmtId="0" fontId="21" fillId="0" borderId="17" xfId="0" applyFont="1" applyBorder="1"/>
    <xf numFmtId="0" fontId="5" fillId="0" borderId="18" xfId="0" applyFont="1" applyBorder="1"/>
    <xf numFmtId="0" fontId="28" fillId="0" borderId="18" xfId="0" applyFont="1" applyBorder="1"/>
    <xf numFmtId="0" fontId="7" fillId="0" borderId="18" xfId="0" applyFont="1" applyBorder="1"/>
    <xf numFmtId="0" fontId="5" fillId="0" borderId="19" xfId="0" applyFont="1" applyBorder="1"/>
    <xf numFmtId="0" fontId="28" fillId="0" borderId="16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8" fillId="0" borderId="0" xfId="0" applyFont="1"/>
    <xf numFmtId="0" fontId="28" fillId="0" borderId="68" xfId="0" applyFont="1" applyBorder="1" applyAlignment="1">
      <alignment vertical="top"/>
    </xf>
    <xf numFmtId="0" fontId="7" fillId="0" borderId="18" xfId="0" applyFont="1" applyBorder="1" applyAlignment="1">
      <alignment horizontal="left" vertical="center" wrapText="1"/>
    </xf>
    <xf numFmtId="0" fontId="29" fillId="2" borderId="69" xfId="0" applyFont="1" applyFill="1" applyBorder="1" applyAlignment="1">
      <alignment vertical="center"/>
    </xf>
    <xf numFmtId="0" fontId="29" fillId="2" borderId="70" xfId="0" applyFont="1" applyFill="1" applyBorder="1"/>
    <xf numFmtId="0" fontId="30" fillId="2" borderId="70" xfId="0" applyFont="1" applyFill="1" applyBorder="1"/>
    <xf numFmtId="0" fontId="30" fillId="2" borderId="71" xfId="0" applyFont="1" applyFill="1" applyBorder="1"/>
    <xf numFmtId="0" fontId="7" fillId="0" borderId="26" xfId="0" applyFont="1" applyBorder="1"/>
    <xf numFmtId="0" fontId="7" fillId="0" borderId="40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7" fillId="0" borderId="0" xfId="0" applyFont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1" fillId="0" borderId="0" xfId="0" applyFont="1" applyAlignment="1">
      <alignment horizontal="center" vertical="center"/>
    </xf>
    <xf numFmtId="0" fontId="11" fillId="0" borderId="40" xfId="0" applyFont="1" applyBorder="1"/>
    <xf numFmtId="0" fontId="21" fillId="2" borderId="72" xfId="0" applyFont="1" applyFill="1" applyBorder="1" applyAlignment="1">
      <alignment vertical="center"/>
    </xf>
    <xf numFmtId="0" fontId="21" fillId="2" borderId="5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7" fillId="0" borderId="27" xfId="0" applyFont="1" applyBorder="1"/>
    <xf numFmtId="0" fontId="26" fillId="0" borderId="28" xfId="0" applyFont="1" applyBorder="1"/>
    <xf numFmtId="0" fontId="7" fillId="0" borderId="29" xfId="0" applyFont="1" applyBorder="1"/>
    <xf numFmtId="0" fontId="31" fillId="2" borderId="70" xfId="0" applyFont="1" applyFill="1" applyBorder="1"/>
    <xf numFmtId="0" fontId="7" fillId="0" borderId="26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7" fillId="0" borderId="4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6" fillId="0" borderId="40" xfId="0" applyFont="1" applyBorder="1"/>
    <xf numFmtId="0" fontId="6" fillId="0" borderId="38" xfId="0" applyFont="1" applyBorder="1" applyAlignment="1">
      <alignment horizontal="center"/>
    </xf>
    <xf numFmtId="0" fontId="9" fillId="0" borderId="80" xfId="0" applyFont="1" applyBorder="1"/>
    <xf numFmtId="0" fontId="1" fillId="0" borderId="26" xfId="0" applyFont="1" applyBorder="1"/>
    <xf numFmtId="0" fontId="1" fillId="0" borderId="40" xfId="0" applyFont="1" applyBorder="1"/>
    <xf numFmtId="0" fontId="1" fillId="0" borderId="28" xfId="0" applyFont="1" applyBorder="1"/>
    <xf numFmtId="0" fontId="28" fillId="0" borderId="28" xfId="0" applyFont="1" applyBorder="1"/>
    <xf numFmtId="0" fontId="9" fillId="0" borderId="28" xfId="0" applyFont="1" applyBorder="1"/>
    <xf numFmtId="0" fontId="9" fillId="0" borderId="84" xfId="0" applyFont="1" applyBorder="1" applyAlignment="1">
      <alignment vertical="center"/>
    </xf>
    <xf numFmtId="0" fontId="9" fillId="0" borderId="84" xfId="0" applyFont="1" applyBorder="1" applyAlignment="1">
      <alignment horizontal="left" vertical="center" wrapText="1"/>
    </xf>
    <xf numFmtId="0" fontId="29" fillId="2" borderId="86" xfId="0" applyFont="1" applyFill="1" applyBorder="1" applyAlignment="1">
      <alignment horizontal="center" vertical="center" wrapText="1"/>
    </xf>
    <xf numFmtId="0" fontId="29" fillId="2" borderId="86" xfId="0" applyFont="1" applyFill="1" applyBorder="1" applyAlignment="1">
      <alignment horizontal="center" vertical="center"/>
    </xf>
    <xf numFmtId="0" fontId="35" fillId="2" borderId="87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right"/>
    </xf>
    <xf numFmtId="164" fontId="11" fillId="0" borderId="0" xfId="0" applyNumberFormat="1" applyFont="1"/>
    <xf numFmtId="0" fontId="11" fillId="0" borderId="16" xfId="0" applyFont="1" applyBorder="1"/>
    <xf numFmtId="9" fontId="11" fillId="0" borderId="16" xfId="0" applyNumberFormat="1" applyFont="1" applyBorder="1"/>
    <xf numFmtId="0" fontId="36" fillId="0" borderId="88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164" fontId="11" fillId="0" borderId="28" xfId="0" applyNumberFormat="1" applyFont="1" applyBorder="1"/>
    <xf numFmtId="0" fontId="11" fillId="0" borderId="49" xfId="0" applyFont="1" applyBorder="1"/>
    <xf numFmtId="0" fontId="11" fillId="0" borderId="89" xfId="0" applyFont="1" applyBorder="1"/>
    <xf numFmtId="9" fontId="11" fillId="0" borderId="90" xfId="0" applyNumberFormat="1" applyFont="1" applyBorder="1"/>
    <xf numFmtId="0" fontId="36" fillId="0" borderId="91" xfId="0" applyFont="1" applyBorder="1" applyAlignment="1">
      <alignment horizontal="center"/>
    </xf>
    <xf numFmtId="0" fontId="11" fillId="0" borderId="41" xfId="0" applyFont="1" applyBorder="1" applyAlignment="1">
      <alignment horizontal="right"/>
    </xf>
    <xf numFmtId="0" fontId="11" fillId="0" borderId="92" xfId="0" applyFont="1" applyBorder="1"/>
    <xf numFmtId="0" fontId="11" fillId="0" borderId="32" xfId="0" applyFont="1" applyBorder="1"/>
    <xf numFmtId="0" fontId="11" fillId="0" borderId="30" xfId="0" applyFont="1" applyBorder="1" applyAlignment="1">
      <alignment horizontal="right"/>
    </xf>
    <xf numFmtId="9" fontId="11" fillId="0" borderId="89" xfId="0" applyNumberFormat="1" applyFont="1" applyBorder="1"/>
    <xf numFmtId="0" fontId="29" fillId="2" borderId="61" xfId="0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 wrapText="1"/>
    </xf>
    <xf numFmtId="0" fontId="35" fillId="2" borderId="93" xfId="0" applyFont="1" applyFill="1" applyBorder="1" applyAlignment="1">
      <alignment horizontal="center" vertical="center"/>
    </xf>
    <xf numFmtId="0" fontId="29" fillId="2" borderId="9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1" fillId="0" borderId="38" xfId="0" applyFont="1" applyBorder="1"/>
    <xf numFmtId="0" fontId="1" fillId="0" borderId="0" xfId="0" applyFont="1" applyAlignment="1">
      <alignment horizontal="left" vertical="center"/>
    </xf>
    <xf numFmtId="0" fontId="4" fillId="2" borderId="60" xfId="0" applyFont="1" applyFill="1" applyBorder="1" applyAlignment="1">
      <alignment horizontal="left" vertical="center"/>
    </xf>
    <xf numFmtId="0" fontId="38" fillId="2" borderId="3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left"/>
    </xf>
    <xf numFmtId="0" fontId="39" fillId="2" borderId="3" xfId="0" applyFont="1" applyFill="1" applyBorder="1"/>
    <xf numFmtId="0" fontId="40" fillId="2" borderId="3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9" fillId="0" borderId="82" xfId="0" applyFont="1" applyBorder="1" applyAlignment="1">
      <alignment vertical="center"/>
    </xf>
    <xf numFmtId="0" fontId="1" fillId="0" borderId="8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43" fillId="0" borderId="0" xfId="0" applyFont="1"/>
    <xf numFmtId="0" fontId="23" fillId="0" borderId="0" xfId="0" applyFont="1" applyAlignment="1">
      <alignment horizontal="right" vertical="center"/>
    </xf>
    <xf numFmtId="0" fontId="42" fillId="0" borderId="0" xfId="0" applyFont="1"/>
    <xf numFmtId="0" fontId="23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35" xfId="0" applyFont="1" applyBorder="1" applyAlignment="1">
      <alignment vertical="top" wrapText="1"/>
    </xf>
    <xf numFmtId="0" fontId="41" fillId="0" borderId="36" xfId="0" applyFont="1" applyBorder="1" applyAlignment="1">
      <alignment vertical="top" wrapText="1"/>
    </xf>
    <xf numFmtId="0" fontId="41" fillId="0" borderId="26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1" fillId="0" borderId="40" xfId="0" applyFont="1" applyBorder="1" applyAlignment="1">
      <alignment vertical="top" wrapText="1"/>
    </xf>
    <xf numFmtId="0" fontId="41" fillId="0" borderId="27" xfId="0" applyFont="1" applyBorder="1" applyAlignment="1">
      <alignment vertical="top" wrapText="1"/>
    </xf>
    <xf numFmtId="0" fontId="41" fillId="0" borderId="28" xfId="0" applyFont="1" applyBorder="1" applyAlignment="1">
      <alignment vertical="top" wrapText="1"/>
    </xf>
    <xf numFmtId="0" fontId="41" fillId="0" borderId="29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15" fontId="9" fillId="0" borderId="28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5" fillId="0" borderId="59" xfId="1" applyFont="1"/>
    <xf numFmtId="0" fontId="44" fillId="0" borderId="59" xfId="1"/>
    <xf numFmtId="0" fontId="45" fillId="7" borderId="96" xfId="1" applyFont="1" applyFill="1" applyBorder="1"/>
    <xf numFmtId="0" fontId="44" fillId="7" borderId="97" xfId="1" applyFill="1" applyBorder="1"/>
    <xf numFmtId="0" fontId="44" fillId="7" borderId="98" xfId="1" applyFill="1" applyBorder="1"/>
    <xf numFmtId="0" fontId="45" fillId="0" borderId="99" xfId="1" applyFont="1" applyBorder="1"/>
    <xf numFmtId="0" fontId="45" fillId="7" borderId="100" xfId="1" applyFont="1" applyFill="1" applyBorder="1"/>
    <xf numFmtId="0" fontId="45" fillId="7" borderId="99" xfId="1" applyFont="1" applyFill="1" applyBorder="1"/>
    <xf numFmtId="0" fontId="45" fillId="7" borderId="101" xfId="1" applyFont="1" applyFill="1" applyBorder="1"/>
    <xf numFmtId="0" fontId="44" fillId="0" borderId="99" xfId="1" applyBorder="1"/>
    <xf numFmtId="0" fontId="44" fillId="7" borderId="100" xfId="1" applyFill="1" applyBorder="1"/>
    <xf numFmtId="0" fontId="44" fillId="7" borderId="99" xfId="1" applyFill="1" applyBorder="1"/>
    <xf numFmtId="0" fontId="44" fillId="7" borderId="101" xfId="1" applyFill="1" applyBorder="1"/>
    <xf numFmtId="14" fontId="44" fillId="0" borderId="99" xfId="1" applyNumberFormat="1" applyBorder="1"/>
    <xf numFmtId="0" fontId="19" fillId="0" borderId="37" xfId="0" applyFont="1" applyBorder="1" applyAlignment="1">
      <alignment horizontal="center"/>
    </xf>
    <xf numFmtId="0" fontId="3" fillId="0" borderId="14" xfId="0" applyFont="1" applyBorder="1"/>
    <xf numFmtId="0" fontId="19" fillId="0" borderId="38" xfId="0" applyFont="1" applyBorder="1" applyAlignment="1">
      <alignment horizontal="center"/>
    </xf>
    <xf numFmtId="0" fontId="5" fillId="0" borderId="18" xfId="0" applyFont="1" applyBorder="1" applyAlignment="1">
      <alignment horizontal="center" vertical="top"/>
    </xf>
    <xf numFmtId="0" fontId="3" fillId="0" borderId="18" xfId="0" applyFont="1" applyBorder="1"/>
    <xf numFmtId="166" fontId="6" fillId="3" borderId="30" xfId="0" applyNumberFormat="1" applyFont="1" applyFill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6" fillId="0" borderId="17" xfId="0" applyFont="1" applyBorder="1" applyAlignment="1">
      <alignment horizontal="left"/>
    </xf>
    <xf numFmtId="0" fontId="3" fillId="0" borderId="16" xfId="0" applyFont="1" applyBorder="1"/>
    <xf numFmtId="0" fontId="3" fillId="0" borderId="9" xfId="0" applyFont="1" applyBorder="1"/>
    <xf numFmtId="0" fontId="6" fillId="0" borderId="19" xfId="0" applyFont="1" applyBorder="1" applyAlignment="1">
      <alignment horizontal="center"/>
    </xf>
    <xf numFmtId="0" fontId="3" fillId="0" borderId="10" xfId="0" applyFont="1" applyBorder="1"/>
    <xf numFmtId="0" fontId="9" fillId="3" borderId="34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36" xfId="0" applyFont="1" applyBorder="1"/>
    <xf numFmtId="0" fontId="3" fillId="0" borderId="26" xfId="0" applyFont="1" applyBorder="1"/>
    <xf numFmtId="0" fontId="0" fillId="0" borderId="0" xfId="0"/>
    <xf numFmtId="0" fontId="3" fillId="0" borderId="40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7" fillId="3" borderId="43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3" fillId="0" borderId="45" xfId="0" applyFont="1" applyBorder="1"/>
    <xf numFmtId="0" fontId="6" fillId="0" borderId="46" xfId="0" applyFont="1" applyBorder="1" applyAlignment="1">
      <alignment horizontal="left"/>
    </xf>
    <xf numFmtId="0" fontId="6" fillId="0" borderId="47" xfId="0" applyFont="1" applyBorder="1" applyAlignment="1">
      <alignment horizontal="center"/>
    </xf>
    <xf numFmtId="0" fontId="21" fillId="4" borderId="46" xfId="0" applyFont="1" applyFill="1" applyBorder="1" applyAlignment="1">
      <alignment horizontal="left" vertical="center" wrapText="1"/>
    </xf>
    <xf numFmtId="0" fontId="3" fillId="0" borderId="47" xfId="0" applyFont="1" applyBorder="1"/>
    <xf numFmtId="0" fontId="6" fillId="4" borderId="46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9" xfId="0" applyFont="1" applyBorder="1"/>
    <xf numFmtId="14" fontId="11" fillId="0" borderId="17" xfId="0" applyNumberFormat="1" applyFont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right" vertical="top"/>
    </xf>
    <xf numFmtId="0" fontId="3" fillId="0" borderId="52" xfId="0" applyFont="1" applyBorder="1"/>
    <xf numFmtId="0" fontId="21" fillId="5" borderId="54" xfId="0" applyFont="1" applyFill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11" fillId="5" borderId="51" xfId="0" applyFont="1" applyFill="1" applyBorder="1" applyAlignment="1">
      <alignment horizontal="center" vertical="top"/>
    </xf>
    <xf numFmtId="0" fontId="11" fillId="5" borderId="51" xfId="0" applyFont="1" applyFill="1" applyBorder="1" applyAlignment="1">
      <alignment horizontal="right"/>
    </xf>
    <xf numFmtId="14" fontId="7" fillId="0" borderId="31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quotePrefix="1" applyFont="1" applyAlignment="1">
      <alignment horizontal="center" vertical="top"/>
    </xf>
    <xf numFmtId="0" fontId="11" fillId="5" borderId="59" xfId="0" applyFont="1" applyFill="1" applyBorder="1" applyAlignment="1">
      <alignment horizontal="center"/>
    </xf>
    <xf numFmtId="0" fontId="10" fillId="0" borderId="17" xfId="0" applyFont="1" applyBorder="1" applyAlignment="1">
      <alignment horizontal="center" vertical="top"/>
    </xf>
    <xf numFmtId="0" fontId="14" fillId="3" borderId="23" xfId="0" applyFont="1" applyFill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27" xfId="0" applyFont="1" applyBorder="1" applyAlignment="1">
      <alignment horizontal="left" wrapText="1"/>
    </xf>
    <xf numFmtId="0" fontId="10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wrapText="1"/>
    </xf>
    <xf numFmtId="0" fontId="12" fillId="3" borderId="34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left" vertical="center"/>
    </xf>
    <xf numFmtId="0" fontId="3" fillId="0" borderId="13" xfId="0" applyFont="1" applyBorder="1"/>
    <xf numFmtId="0" fontId="6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164" fontId="4" fillId="2" borderId="4" xfId="0" applyNumberFormat="1" applyFont="1" applyFill="1" applyBorder="1" applyAlignment="1">
      <alignment horizontal="right" vertical="center" wrapText="1"/>
    </xf>
    <xf numFmtId="0" fontId="3" fillId="0" borderId="5" xfId="0" applyFont="1" applyBorder="1"/>
    <xf numFmtId="0" fontId="6" fillId="0" borderId="9" xfId="0" applyFont="1" applyBorder="1" applyAlignment="1">
      <alignment horizontal="left" vertical="center"/>
    </xf>
    <xf numFmtId="165" fontId="5" fillId="0" borderId="9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3" fillId="0" borderId="49" xfId="0" applyFont="1" applyBorder="1"/>
    <xf numFmtId="0" fontId="3" fillId="0" borderId="48" xfId="0" applyFont="1" applyBorder="1"/>
    <xf numFmtId="0" fontId="6" fillId="0" borderId="11" xfId="0" applyFont="1" applyBorder="1" applyAlignment="1">
      <alignment horizontal="center" wrapText="1"/>
    </xf>
    <xf numFmtId="0" fontId="3" fillId="0" borderId="12" xfId="0" applyFont="1" applyBorder="1"/>
    <xf numFmtId="0" fontId="6" fillId="0" borderId="11" xfId="0" applyFont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wrapText="1"/>
    </xf>
    <xf numFmtId="0" fontId="3" fillId="0" borderId="11" xfId="0" applyFont="1" applyBorder="1"/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20" fontId="6" fillId="3" borderId="38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left" vertical="center" wrapText="1"/>
    </xf>
    <xf numFmtId="0" fontId="4" fillId="2" borderId="59" xfId="0" quotePrefix="1" applyFont="1" applyFill="1" applyBorder="1" applyAlignment="1">
      <alignment horizontal="right" vertical="center" wrapText="1"/>
    </xf>
    <xf numFmtId="0" fontId="6" fillId="3" borderId="63" xfId="0" applyFont="1" applyFill="1" applyBorder="1" applyAlignment="1">
      <alignment vertical="center"/>
    </xf>
    <xf numFmtId="0" fontId="3" fillId="0" borderId="64" xfId="0" applyFont="1" applyBorder="1"/>
    <xf numFmtId="0" fontId="9" fillId="0" borderId="18" xfId="0" applyFont="1" applyBorder="1" applyAlignment="1">
      <alignment horizontal="center" vertical="center"/>
    </xf>
    <xf numFmtId="0" fontId="6" fillId="3" borderId="63" xfId="0" applyFont="1" applyFill="1" applyBorder="1" applyAlignment="1">
      <alignment horizontal="center"/>
    </xf>
    <xf numFmtId="0" fontId="3" fillId="0" borderId="65" xfId="0" applyFont="1" applyBorder="1"/>
    <xf numFmtId="0" fontId="27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1" fillId="0" borderId="38" xfId="0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5" fillId="0" borderId="0" xfId="0" applyFont="1" applyAlignment="1">
      <alignment horizontal="left" wrapText="1"/>
    </xf>
    <xf numFmtId="0" fontId="32" fillId="0" borderId="0" xfId="0" applyFont="1" applyAlignment="1">
      <alignment horizontal="right"/>
    </xf>
    <xf numFmtId="2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4" fontId="6" fillId="0" borderId="38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6" fillId="0" borderId="35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9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78" xfId="0" applyFont="1" applyBorder="1"/>
    <xf numFmtId="0" fontId="3" fillId="0" borderId="79" xfId="0" applyFont="1" applyBorder="1"/>
    <xf numFmtId="4" fontId="9" fillId="0" borderId="74" xfId="0" applyNumberFormat="1" applyFont="1" applyBorder="1" applyAlignment="1">
      <alignment horizontal="center" vertical="center"/>
    </xf>
    <xf numFmtId="0" fontId="3" fillId="0" borderId="73" xfId="0" applyFont="1" applyBorder="1"/>
    <xf numFmtId="2" fontId="9" fillId="0" borderId="74" xfId="0" applyNumberFormat="1" applyFont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167" fontId="21" fillId="6" borderId="17" xfId="0" applyNumberFormat="1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/>
    </xf>
    <xf numFmtId="0" fontId="41" fillId="0" borderId="34" xfId="0" applyFont="1" applyBorder="1" applyAlignment="1">
      <alignment horizontal="left" vertical="top" wrapText="1"/>
    </xf>
    <xf numFmtId="0" fontId="23" fillId="0" borderId="82" xfId="0" applyFont="1" applyBorder="1" applyAlignment="1">
      <alignment horizontal="center" vertical="center"/>
    </xf>
    <xf numFmtId="0" fontId="3" fillId="0" borderId="82" xfId="0" applyFont="1" applyBorder="1"/>
    <xf numFmtId="0" fontId="3" fillId="0" borderId="83" xfId="0" applyFont="1" applyBorder="1"/>
    <xf numFmtId="0" fontId="23" fillId="0" borderId="82" xfId="0" applyFont="1" applyBorder="1" applyAlignment="1">
      <alignment horizontal="left" vertical="center"/>
    </xf>
    <xf numFmtId="0" fontId="27" fillId="0" borderId="84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34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/>
    </xf>
    <xf numFmtId="0" fontId="37" fillId="2" borderId="95" xfId="0" applyFont="1" applyFill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17" fontId="34" fillId="2" borderId="84" xfId="0" applyNumberFormat="1" applyFont="1" applyFill="1" applyBorder="1" applyAlignment="1">
      <alignment horizontal="center" vertical="center" wrapText="1"/>
    </xf>
    <xf numFmtId="0" fontId="3" fillId="0" borderId="85" xfId="0" applyFont="1" applyBorder="1"/>
    <xf numFmtId="0" fontId="33" fillId="2" borderId="84" xfId="0" applyFont="1" applyFill="1" applyBorder="1" applyAlignment="1">
      <alignment horizontal="left" vertical="center"/>
    </xf>
    <xf numFmtId="0" fontId="33" fillId="2" borderId="81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left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/>
    <xf numFmtId="0" fontId="3" fillId="0" borderId="19" xfId="0" applyNumberFormat="1" applyFont="1" applyBorder="1"/>
    <xf numFmtId="0" fontId="3" fillId="0" borderId="16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21" fillId="0" borderId="17" xfId="0" applyNumberFormat="1" applyFont="1" applyBorder="1" applyAlignment="1">
      <alignment horizontal="center" vertical="center"/>
    </xf>
    <xf numFmtId="164" fontId="20" fillId="8" borderId="41" xfId="0" applyNumberFormat="1" applyFont="1" applyFill="1" applyBorder="1" applyAlignment="1">
      <alignment horizontal="left" vertical="top"/>
    </xf>
    <xf numFmtId="0" fontId="20" fillId="8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0262C33-715B-4592-BFBC-B05548AD7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149606</xdr:colOff>
      <xdr:row>5</xdr:row>
      <xdr:rowOff>50800</xdr:rowOff>
    </xdr:from>
    <xdr:to>
      <xdr:col>11</xdr:col>
      <xdr:colOff>205781</xdr:colOff>
      <xdr:row>16</xdr:row>
      <xdr:rowOff>72638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22D76F-03C4-B022-D578-BFB023EAD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2806" y="1041400"/>
          <a:ext cx="3358175" cy="21871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5867"/>
  </sheetPr>
  <dimension ref="A1:BC1000"/>
  <sheetViews>
    <sheetView tabSelected="1" workbookViewId="0">
      <selection activeCell="AC15" sqref="AB15:AC15"/>
    </sheetView>
  </sheetViews>
  <sheetFormatPr defaultColWidth="11.25" defaultRowHeight="15" customHeight="1"/>
  <cols>
    <col min="1" max="1" width="1.58203125" customWidth="1"/>
    <col min="2" max="2" width="2.33203125" customWidth="1"/>
    <col min="3" max="3" width="2.75" customWidth="1"/>
    <col min="4" max="4" width="2.33203125" customWidth="1"/>
    <col min="5" max="5" width="2.75" customWidth="1"/>
    <col min="6" max="6" width="2.33203125" customWidth="1"/>
    <col min="7" max="7" width="2.75" customWidth="1"/>
    <col min="8" max="8" width="2.33203125" customWidth="1"/>
    <col min="9" max="9" width="2.75" customWidth="1"/>
    <col min="10" max="10" width="2.33203125" customWidth="1"/>
    <col min="11" max="11" width="2.75" customWidth="1"/>
    <col min="12" max="12" width="5.58203125" customWidth="1"/>
    <col min="13" max="13" width="7.58203125" customWidth="1"/>
    <col min="14" max="15" width="2.33203125" customWidth="1"/>
    <col min="16" max="16" width="2.75" customWidth="1"/>
    <col min="17" max="17" width="2.33203125" customWidth="1"/>
    <col min="18" max="18" width="2.75" customWidth="1"/>
    <col min="19" max="19" width="2.33203125" customWidth="1"/>
    <col min="20" max="20" width="2.75" customWidth="1"/>
    <col min="21" max="21" width="2.33203125" customWidth="1"/>
    <col min="22" max="22" width="2.75" customWidth="1"/>
    <col min="23" max="23" width="2.33203125" customWidth="1"/>
    <col min="24" max="24" width="2.75" customWidth="1"/>
    <col min="25" max="25" width="5.58203125" customWidth="1"/>
    <col min="26" max="26" width="7.58203125" customWidth="1"/>
    <col min="27" max="28" width="2.33203125" customWidth="1"/>
    <col min="29" max="29" width="2.75" customWidth="1"/>
    <col min="30" max="30" width="2.33203125" customWidth="1"/>
    <col min="31" max="31" width="2.75" customWidth="1"/>
    <col min="32" max="32" width="2.33203125" customWidth="1"/>
    <col min="33" max="33" width="2.75" customWidth="1"/>
    <col min="34" max="34" width="2.33203125" customWidth="1"/>
    <col min="35" max="35" width="2.75" customWidth="1"/>
    <col min="36" max="36" width="2.33203125" customWidth="1"/>
    <col min="37" max="37" width="2.75" customWidth="1"/>
    <col min="38" max="38" width="5.58203125" customWidth="1"/>
    <col min="39" max="39" width="7.58203125" customWidth="1"/>
    <col min="40" max="40" width="2.33203125" customWidth="1"/>
    <col min="41" max="41" width="6.58203125" customWidth="1"/>
    <col min="42" max="42" width="8.4140625" customWidth="1"/>
    <col min="43" max="44" width="2.75" customWidth="1"/>
    <col min="45" max="45" width="4.33203125" customWidth="1"/>
    <col min="46" max="46" width="6" customWidth="1"/>
    <col min="47" max="47" width="5.08203125" customWidth="1"/>
    <col min="48" max="48" width="7.58203125" customWidth="1"/>
    <col min="49" max="49" width="2.58203125" customWidth="1"/>
    <col min="50" max="50" width="3.08203125" customWidth="1"/>
    <col min="51" max="51" width="10.4140625" customWidth="1"/>
    <col min="52" max="52" width="6.33203125" customWidth="1"/>
    <col min="53" max="55" width="3.58203125" customWidth="1"/>
  </cols>
  <sheetData>
    <row r="1" spans="1:55" ht="53.25" customHeight="1">
      <c r="A1" s="1"/>
      <c r="B1" s="316" t="str">
        <f>B10&amp;"-"&amp;B10+1&amp;" Scheduled DAYS of Instruction Form - Grades K-12 &amp; Special Education"</f>
        <v>2025-2026 Scheduled DAYS of Instruction Form - Grades K-12 &amp; Special Education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2"/>
      <c r="AR1" s="318" t="str">
        <f>"COUNT DAYS: Weds., Oct. "&amp; TEXT(IF(F23&lt;&gt;"",F23,F24),"d") &amp;", "&amp;B10&amp;" and Weds., Feb. "&amp; TEXT(IF(S33&lt;&gt;"",S34,S35),"d")&amp;", "&amp;B10+1</f>
        <v>COUNT DAYS: Weds., Oct. 1, 2025 and Weds., Feb. 11, 2026</v>
      </c>
      <c r="AS1" s="317"/>
      <c r="AT1" s="317"/>
      <c r="AU1" s="317"/>
      <c r="AV1" s="317"/>
      <c r="AW1" s="317"/>
      <c r="AX1" s="317"/>
      <c r="AY1" s="317"/>
      <c r="AZ1" s="319"/>
      <c r="BA1" s="3"/>
      <c r="BB1" s="3"/>
      <c r="BC1" s="3"/>
    </row>
    <row r="2" spans="1:55" ht="25.5" customHeight="1">
      <c r="A2" s="1"/>
      <c r="B2" s="4" t="s">
        <v>0</v>
      </c>
      <c r="C2" s="5"/>
      <c r="D2" s="5"/>
      <c r="E2" s="5"/>
      <c r="F2" s="6"/>
      <c r="G2" s="32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71"/>
      <c r="AA2" s="4" t="s">
        <v>1</v>
      </c>
      <c r="AB2" s="5"/>
      <c r="AC2" s="5"/>
      <c r="AD2" s="7"/>
      <c r="AE2" s="7"/>
      <c r="AF2" s="7"/>
      <c r="AG2" s="8"/>
      <c r="AH2" s="321"/>
      <c r="AI2" s="269"/>
      <c r="AJ2" s="269"/>
      <c r="AK2" s="269"/>
      <c r="AL2" s="269"/>
      <c r="AM2" s="269"/>
      <c r="AN2" s="9"/>
      <c r="AO2" s="322" t="s">
        <v>2</v>
      </c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10"/>
      <c r="BA2" s="1"/>
      <c r="BB2" s="1"/>
      <c r="BC2" s="1"/>
    </row>
    <row r="3" spans="1:55" ht="25.5" customHeight="1">
      <c r="A3" s="1"/>
      <c r="B3" s="4" t="s">
        <v>3</v>
      </c>
      <c r="C3" s="5"/>
      <c r="D3" s="5"/>
      <c r="E3" s="5"/>
      <c r="F3" s="6"/>
      <c r="G3" s="323"/>
      <c r="H3" s="313"/>
      <c r="I3" s="313"/>
      <c r="J3" s="313"/>
      <c r="K3" s="313"/>
      <c r="L3" s="313"/>
      <c r="M3" s="313"/>
      <c r="N3" s="313"/>
      <c r="O3" s="313"/>
      <c r="P3" s="260"/>
      <c r="Q3" s="4" t="s">
        <v>4</v>
      </c>
      <c r="R3" s="5"/>
      <c r="S3" s="11"/>
      <c r="T3" s="12"/>
      <c r="U3" s="324"/>
      <c r="V3" s="313"/>
      <c r="W3" s="313"/>
      <c r="X3" s="313"/>
      <c r="Y3" s="313"/>
      <c r="Z3" s="260"/>
      <c r="AA3" s="4" t="s">
        <v>5</v>
      </c>
      <c r="AB3" s="11"/>
      <c r="AC3" s="11"/>
      <c r="AD3" s="11"/>
      <c r="AE3" s="11"/>
      <c r="AF3" s="11"/>
      <c r="AG3" s="13"/>
      <c r="AH3" s="312"/>
      <c r="AI3" s="313"/>
      <c r="AJ3" s="313"/>
      <c r="AK3" s="313"/>
      <c r="AL3" s="313"/>
      <c r="AM3" s="313"/>
      <c r="AN3" s="9"/>
      <c r="AO3" s="14"/>
      <c r="AP3" s="314" t="s">
        <v>6</v>
      </c>
      <c r="AQ3" s="269"/>
      <c r="AR3" s="269"/>
      <c r="AS3" s="269"/>
      <c r="AT3" s="315" t="s">
        <v>7</v>
      </c>
      <c r="AU3" s="269"/>
      <c r="AV3" s="15"/>
      <c r="AW3" s="314" t="s">
        <v>8</v>
      </c>
      <c r="AX3" s="269"/>
      <c r="AY3" s="269"/>
      <c r="AZ3" s="271"/>
      <c r="BA3" s="1"/>
      <c r="BB3" s="1"/>
      <c r="BC3" s="1"/>
    </row>
    <row r="4" spans="1:55" ht="6.75" customHeight="1">
      <c r="A4" s="1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9"/>
      <c r="N4" s="17"/>
      <c r="O4" s="9"/>
      <c r="P4" s="9"/>
      <c r="Q4" s="17"/>
      <c r="R4" s="17"/>
      <c r="S4" s="17"/>
      <c r="T4" s="17"/>
      <c r="U4" s="17"/>
      <c r="V4" s="17"/>
      <c r="W4" s="9"/>
      <c r="X4" s="9"/>
      <c r="Y4" s="9"/>
      <c r="Z4" s="17"/>
      <c r="AA4" s="1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9"/>
      <c r="AO4" s="9"/>
      <c r="AP4" s="9"/>
      <c r="AQ4" s="9"/>
      <c r="AR4" s="9"/>
      <c r="AS4" s="9"/>
      <c r="AT4" s="20"/>
      <c r="AU4" s="9"/>
      <c r="AV4" s="9"/>
      <c r="AW4" s="9"/>
      <c r="AX4" s="9"/>
      <c r="AY4" s="9"/>
      <c r="AZ4" s="21"/>
      <c r="BA4" s="1"/>
      <c r="BB4" s="1"/>
      <c r="BC4" s="1"/>
    </row>
    <row r="5" spans="1:55" ht="15.5">
      <c r="A5" s="1"/>
      <c r="B5" s="304" t="s">
        <v>9</v>
      </c>
      <c r="C5" s="263"/>
      <c r="D5" s="263"/>
      <c r="E5" s="263"/>
      <c r="F5" s="263"/>
      <c r="G5" s="263"/>
      <c r="H5" s="263"/>
      <c r="I5" s="263"/>
      <c r="J5" s="263"/>
      <c r="K5" s="263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3"/>
      <c r="BA5" s="1"/>
      <c r="BB5" s="1" t="s">
        <v>10</v>
      </c>
      <c r="BC5" s="1"/>
    </row>
    <row r="6" spans="1:55" ht="15.75" customHeight="1">
      <c r="A6" s="1"/>
      <c r="B6" s="24"/>
      <c r="C6" s="25"/>
      <c r="D6" s="26" t="s">
        <v>11</v>
      </c>
      <c r="E6" s="27"/>
      <c r="F6" s="28"/>
      <c r="G6" s="28"/>
      <c r="H6" s="28"/>
      <c r="I6" s="28"/>
      <c r="J6" s="29"/>
      <c r="K6" s="29"/>
      <c r="L6" s="29"/>
      <c r="M6" s="29"/>
      <c r="N6" s="29"/>
      <c r="O6" s="29"/>
      <c r="P6" s="29"/>
      <c r="Q6" s="29"/>
      <c r="R6" s="29"/>
      <c r="S6" s="30"/>
      <c r="T6" s="31"/>
      <c r="U6" s="305" t="s">
        <v>12</v>
      </c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7"/>
      <c r="AN6" s="32" t="s">
        <v>13</v>
      </c>
      <c r="AO6" s="33"/>
      <c r="AP6" s="28"/>
      <c r="AQ6" s="34"/>
      <c r="AR6" s="34"/>
      <c r="AS6" s="34"/>
      <c r="AT6" s="28"/>
      <c r="AU6" s="28"/>
      <c r="AV6" s="28"/>
      <c r="AW6" s="28"/>
      <c r="AX6" s="35"/>
      <c r="AY6" s="36"/>
      <c r="AZ6" s="10"/>
      <c r="BA6" s="1"/>
      <c r="BB6" s="1" t="s">
        <v>14</v>
      </c>
      <c r="BC6" s="1"/>
    </row>
    <row r="7" spans="1:55" ht="18" customHeight="1">
      <c r="A7" s="1"/>
      <c r="B7" s="37"/>
      <c r="C7" s="9"/>
      <c r="D7" s="306" t="s">
        <v>15</v>
      </c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80"/>
      <c r="T7" s="38"/>
      <c r="U7" s="307" t="s">
        <v>16</v>
      </c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80"/>
      <c r="AN7" s="306" t="s">
        <v>17</v>
      </c>
      <c r="AO7" s="279"/>
      <c r="AP7" s="279"/>
      <c r="AQ7" s="279"/>
      <c r="AR7" s="279"/>
      <c r="AS7" s="279"/>
      <c r="AT7" s="279"/>
      <c r="AU7" s="279"/>
      <c r="AV7" s="279"/>
      <c r="AW7" s="279"/>
      <c r="AX7" s="280"/>
      <c r="AY7" s="39"/>
      <c r="AZ7" s="10"/>
      <c r="BA7" s="1"/>
      <c r="BB7" s="1" t="s">
        <v>18</v>
      </c>
      <c r="BC7" s="1"/>
    </row>
    <row r="8" spans="1:55" ht="23.25" customHeight="1">
      <c r="A8" s="1"/>
      <c r="B8" s="308" t="s">
        <v>147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10"/>
      <c r="BA8" s="1"/>
      <c r="BB8" s="1" t="s">
        <v>19</v>
      </c>
      <c r="BC8" s="1"/>
    </row>
    <row r="9" spans="1:55" ht="16.5" customHeight="1">
      <c r="A9" s="1"/>
      <c r="B9" s="30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40"/>
      <c r="BA9" s="1"/>
      <c r="BB9" s="1" t="s">
        <v>20</v>
      </c>
      <c r="BC9" s="1"/>
    </row>
    <row r="10" spans="1:55" ht="12.75" customHeight="1">
      <c r="A10" s="1"/>
      <c r="B10" s="41">
        <v>2025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9"/>
      <c r="AP10" s="9"/>
      <c r="AQ10" s="9"/>
      <c r="AR10" s="9"/>
      <c r="AS10" s="9"/>
      <c r="AT10" s="9"/>
      <c r="AU10" s="9"/>
      <c r="AV10" s="9"/>
      <c r="AW10" s="25"/>
      <c r="AX10" s="9"/>
      <c r="AY10" s="9"/>
      <c r="AZ10" s="1"/>
      <c r="BA10" s="1"/>
      <c r="BB10" s="1" t="s">
        <v>21</v>
      </c>
      <c r="BC10" s="1"/>
    </row>
    <row r="11" spans="1:55" ht="15" customHeight="1">
      <c r="A11" s="1"/>
      <c r="B11" s="264">
        <f>DATE($B$10,7,1)</f>
        <v>45839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6"/>
      <c r="M11" s="42" t="s">
        <v>22</v>
      </c>
      <c r="N11" s="43"/>
      <c r="O11" s="264">
        <f>DATE($B$10,8,1)</f>
        <v>45870</v>
      </c>
      <c r="P11" s="265"/>
      <c r="Q11" s="265"/>
      <c r="R11" s="265"/>
      <c r="S11" s="265"/>
      <c r="T11" s="265"/>
      <c r="U11" s="265"/>
      <c r="V11" s="265"/>
      <c r="W11" s="265"/>
      <c r="X11" s="265"/>
      <c r="Y11" s="266"/>
      <c r="Z11" s="42" t="s">
        <v>22</v>
      </c>
      <c r="AA11" s="43"/>
      <c r="AB11" s="264">
        <f>DATE($B$10,9,1)</f>
        <v>45901</v>
      </c>
      <c r="AC11" s="265"/>
      <c r="AD11" s="265"/>
      <c r="AE11" s="265"/>
      <c r="AF11" s="265"/>
      <c r="AG11" s="265"/>
      <c r="AH11" s="265"/>
      <c r="AI11" s="265"/>
      <c r="AJ11" s="265"/>
      <c r="AK11" s="265"/>
      <c r="AL11" s="266"/>
      <c r="AM11" s="42" t="s">
        <v>22</v>
      </c>
      <c r="AN11" s="43"/>
      <c r="AO11" s="310" t="s">
        <v>23</v>
      </c>
      <c r="AP11" s="273"/>
      <c r="AQ11" s="273"/>
      <c r="AR11" s="273"/>
      <c r="AS11" s="273"/>
      <c r="AT11" s="273"/>
      <c r="AU11" s="273"/>
      <c r="AV11" s="274"/>
      <c r="AW11" s="9"/>
      <c r="AX11" s="311" t="s">
        <v>24</v>
      </c>
      <c r="AY11" s="273"/>
      <c r="AZ11" s="274"/>
      <c r="BA11" s="1"/>
      <c r="BB11" s="1"/>
      <c r="BC11" s="1"/>
    </row>
    <row r="12" spans="1:55" ht="15" customHeight="1">
      <c r="A12" s="1"/>
      <c r="B12" s="259" t="s">
        <v>25</v>
      </c>
      <c r="C12" s="260"/>
      <c r="D12" s="261" t="s">
        <v>26</v>
      </c>
      <c r="E12" s="260"/>
      <c r="F12" s="261" t="s">
        <v>27</v>
      </c>
      <c r="G12" s="260"/>
      <c r="H12" s="261" t="s">
        <v>28</v>
      </c>
      <c r="I12" s="260"/>
      <c r="J12" s="261" t="s">
        <v>29</v>
      </c>
      <c r="K12" s="260"/>
      <c r="L12" s="24"/>
      <c r="M12" s="44"/>
      <c r="N12" s="25"/>
      <c r="O12" s="259" t="s">
        <v>25</v>
      </c>
      <c r="P12" s="260"/>
      <c r="Q12" s="261" t="s">
        <v>26</v>
      </c>
      <c r="R12" s="260"/>
      <c r="S12" s="261" t="s">
        <v>27</v>
      </c>
      <c r="T12" s="260"/>
      <c r="U12" s="261" t="s">
        <v>28</v>
      </c>
      <c r="V12" s="260"/>
      <c r="W12" s="261" t="s">
        <v>29</v>
      </c>
      <c r="X12" s="260"/>
      <c r="Y12" s="24"/>
      <c r="Z12" s="44"/>
      <c r="AA12" s="25"/>
      <c r="AB12" s="259" t="s">
        <v>25</v>
      </c>
      <c r="AC12" s="260"/>
      <c r="AD12" s="261" t="s">
        <v>26</v>
      </c>
      <c r="AE12" s="260"/>
      <c r="AF12" s="261" t="s">
        <v>27</v>
      </c>
      <c r="AG12" s="260"/>
      <c r="AH12" s="261" t="s">
        <v>28</v>
      </c>
      <c r="AI12" s="260"/>
      <c r="AJ12" s="261" t="s">
        <v>29</v>
      </c>
      <c r="AK12" s="260"/>
      <c r="AL12" s="24"/>
      <c r="AM12" s="44"/>
      <c r="AN12" s="25"/>
      <c r="AO12" s="275"/>
      <c r="AP12" s="276"/>
      <c r="AQ12" s="276"/>
      <c r="AR12" s="276"/>
      <c r="AS12" s="276"/>
      <c r="AT12" s="276"/>
      <c r="AU12" s="276"/>
      <c r="AV12" s="277"/>
      <c r="AW12" s="9"/>
      <c r="AX12" s="275"/>
      <c r="AY12" s="276"/>
      <c r="AZ12" s="277"/>
      <c r="BA12" s="1"/>
      <c r="BB12" s="1"/>
      <c r="BC12" s="1"/>
    </row>
    <row r="13" spans="1:55" ht="17.25" customHeight="1">
      <c r="A13" s="1"/>
      <c r="B13" s="45" t="str">
        <f>IF(WEEKDAY(B11,2)=1,B11,IF(WEEKDAY(B11,2)&gt;5,B11+(8-WEEKDAY(B11,2)),""))</f>
        <v/>
      </c>
      <c r="C13" s="46" t="s">
        <v>30</v>
      </c>
      <c r="D13" s="47">
        <f>IF(B13="",IF(WEEKDAY(B11,2)=MOD(1,7)+1,B11,""),B13+1)</f>
        <v>45839</v>
      </c>
      <c r="E13" s="46" t="s">
        <v>30</v>
      </c>
      <c r="F13" s="47">
        <f>IF(D13="",IF(WEEKDAY(B11,2)=MOD(1,7)+2,B11,""),D13+1)</f>
        <v>45840</v>
      </c>
      <c r="G13" s="46" t="s">
        <v>30</v>
      </c>
      <c r="H13" s="47">
        <f>IF(F13="",IF(WEEKDAY(B11,2)=MOD(1,7)+3,B11,""),F13+1)</f>
        <v>45841</v>
      </c>
      <c r="I13" s="46" t="s">
        <v>30</v>
      </c>
      <c r="J13" s="47">
        <f>IF(H13="",IF(WEEKDAY(B11,2)=MOD(1,7)+4,B11,""),H13+1)</f>
        <v>45842</v>
      </c>
      <c r="K13" s="48" t="s">
        <v>30</v>
      </c>
      <c r="L13" s="49" t="s">
        <v>31</v>
      </c>
      <c r="M13" s="50">
        <f>COUNTIFS(B13:B17:D13:D17:F13:F17:H13:H17:J13:J17,"&gt;0",C13:C17:E13:E17:G13:G17:I13:I17:K13:K17,"")</f>
        <v>1</v>
      </c>
      <c r="N13" s="25"/>
      <c r="O13" s="45" t="str">
        <f>IF(WEEKDAY(O11,2)=1,O11,IF(WEEKDAY(O11,2)&gt;5,O11+(8-WEEKDAY(O11,2)),""))</f>
        <v/>
      </c>
      <c r="P13" s="46"/>
      <c r="Q13" s="47" t="str">
        <f>IF(O13="",IF(WEEKDAY(O11,2)=MOD(1,7)+1,O11,""),O13+1)</f>
        <v/>
      </c>
      <c r="R13" s="46"/>
      <c r="S13" s="47" t="str">
        <f>IF(Q13="",IF(WEEKDAY(O11,2)=MOD(1,7)+2,O11,""),Q13+1)</f>
        <v/>
      </c>
      <c r="T13" s="46"/>
      <c r="U13" s="47" t="str">
        <f>IF(S13="",IF(WEEKDAY(O11,2)=MOD(1,7)+3,O11,""),S13+1)</f>
        <v/>
      </c>
      <c r="V13" s="46" t="s">
        <v>30</v>
      </c>
      <c r="W13" s="47">
        <f>IF(U13="",IF(WEEKDAY(O11,2)=MOD(1,7)+4,O11,""),U13+1)</f>
        <v>45870</v>
      </c>
      <c r="X13" s="48" t="s">
        <v>30</v>
      </c>
      <c r="Y13" s="49" t="s">
        <v>31</v>
      </c>
      <c r="Z13" s="50">
        <f>COUNTIFS(O13:O17:Q13:Q17:S13:S17:U13:U17:W13:W17,"&gt;0",P13:P17:R13:R17:T13:T17:V13:V17:X13:X17,"")</f>
        <v>0</v>
      </c>
      <c r="AA13" s="25"/>
      <c r="AB13" s="45">
        <f>IF(WEEKDAY(AB11,2)=1,AB11,IF(WEEKDAY(AB11,2)&gt;5,AB11+(8-WEEKDAY(AB11,2)),""))</f>
        <v>45901</v>
      </c>
      <c r="AC13" s="46" t="s">
        <v>30</v>
      </c>
      <c r="AD13" s="47">
        <f>IF(AB13="",IF(WEEKDAY(AB11,2)=MOD(1,7)+1,AB11,""),AB13+1)</f>
        <v>45902</v>
      </c>
      <c r="AE13" s="46"/>
      <c r="AF13" s="47">
        <f>IF(AD13="",IF(WEEKDAY(AB11,2)=MOD(1,7)+2,AB11,""),AD13+1)</f>
        <v>45903</v>
      </c>
      <c r="AG13" s="46"/>
      <c r="AH13" s="47">
        <f>IF(AF13="",IF(WEEKDAY(AB11,2)=MOD(1,7)+3,AB11,""),AF13+1)</f>
        <v>45904</v>
      </c>
      <c r="AI13" s="46"/>
      <c r="AJ13" s="47">
        <f>IF(AH13="",IF(WEEKDAY(AB11,2)=MOD(1,7)+4,AB11,""),AH13+1)</f>
        <v>45905</v>
      </c>
      <c r="AK13" s="48"/>
      <c r="AL13" s="49" t="s">
        <v>31</v>
      </c>
      <c r="AM13" s="50">
        <f>COUNTIFS(AB13:AB17:AD13:AD17:AF13:AF17:AH13:AH17:AJ13:AJ17,"&gt;0",AC13:AC17:AE13:AE17:AG13:AG17:AI13:AI17:AK13:AK17,"")</f>
        <v>21</v>
      </c>
      <c r="AN13" s="25"/>
      <c r="AO13" s="275"/>
      <c r="AP13" s="276"/>
      <c r="AQ13" s="276"/>
      <c r="AR13" s="276"/>
      <c r="AS13" s="276"/>
      <c r="AT13" s="276"/>
      <c r="AU13" s="276"/>
      <c r="AV13" s="277"/>
      <c r="AW13" s="9"/>
      <c r="AX13" s="278"/>
      <c r="AY13" s="279"/>
      <c r="AZ13" s="280"/>
      <c r="BA13" s="1"/>
      <c r="BB13" s="1"/>
      <c r="BC13" s="1"/>
    </row>
    <row r="14" spans="1:55" ht="17.25" customHeight="1">
      <c r="A14" s="1"/>
      <c r="B14" s="45">
        <f t="shared" ref="B14:B16" si="0">J13+3</f>
        <v>45845</v>
      </c>
      <c r="C14" s="46" t="s">
        <v>30</v>
      </c>
      <c r="D14" s="47">
        <f t="shared" ref="D14:D16" si="1">B14+1</f>
        <v>45846</v>
      </c>
      <c r="E14" s="46" t="s">
        <v>30</v>
      </c>
      <c r="F14" s="47">
        <f t="shared" ref="F14:F16" si="2">D14+1</f>
        <v>45847</v>
      </c>
      <c r="G14" s="46" t="s">
        <v>30</v>
      </c>
      <c r="H14" s="47">
        <f t="shared" ref="H14:H16" si="3">F14+1</f>
        <v>45848</v>
      </c>
      <c r="I14" s="46" t="s">
        <v>30</v>
      </c>
      <c r="J14" s="47">
        <f t="shared" ref="J14:J16" si="4">H14+1</f>
        <v>45849</v>
      </c>
      <c r="K14" s="48" t="s">
        <v>30</v>
      </c>
      <c r="L14" s="51"/>
      <c r="M14" s="44"/>
      <c r="N14" s="25"/>
      <c r="O14" s="45">
        <f t="shared" ref="O14:O16" si="5">W13+3</f>
        <v>45873</v>
      </c>
      <c r="P14" s="46" t="s">
        <v>30</v>
      </c>
      <c r="Q14" s="47">
        <f t="shared" ref="Q14:Q16" si="6">O14+1</f>
        <v>45874</v>
      </c>
      <c r="R14" s="46" t="s">
        <v>30</v>
      </c>
      <c r="S14" s="47">
        <f t="shared" ref="S14:S16" si="7">Q14+1</f>
        <v>45875</v>
      </c>
      <c r="T14" s="46" t="s">
        <v>30</v>
      </c>
      <c r="U14" s="47">
        <f t="shared" ref="U14:U16" si="8">S14+1</f>
        <v>45876</v>
      </c>
      <c r="V14" s="46" t="s">
        <v>30</v>
      </c>
      <c r="W14" s="47">
        <f t="shared" ref="W14:W16" si="9">U14+1</f>
        <v>45877</v>
      </c>
      <c r="X14" s="48" t="s">
        <v>30</v>
      </c>
      <c r="Y14" s="51"/>
      <c r="Z14" s="44"/>
      <c r="AA14" s="25"/>
      <c r="AB14" s="45">
        <f t="shared" ref="AB14:AB16" si="10">AJ13+3</f>
        <v>45908</v>
      </c>
      <c r="AC14" s="46"/>
      <c r="AD14" s="47">
        <f t="shared" ref="AD14:AD16" si="11">AB14+1</f>
        <v>45909</v>
      </c>
      <c r="AE14" s="46"/>
      <c r="AF14" s="47">
        <f t="shared" ref="AF14:AF16" si="12">AD14+1</f>
        <v>45910</v>
      </c>
      <c r="AG14" s="46"/>
      <c r="AH14" s="47">
        <f t="shared" ref="AH14:AH16" si="13">AF14+1</f>
        <v>45911</v>
      </c>
      <c r="AI14" s="46"/>
      <c r="AJ14" s="47">
        <f t="shared" ref="AJ14:AJ16" si="14">AH14+1</f>
        <v>45912</v>
      </c>
      <c r="AK14" s="48"/>
      <c r="AL14" s="51"/>
      <c r="AM14" s="44"/>
      <c r="AN14" s="25"/>
      <c r="AO14" s="281" t="s">
        <v>32</v>
      </c>
      <c r="AP14" s="282"/>
      <c r="AQ14" s="282"/>
      <c r="AR14" s="282"/>
      <c r="AS14" s="282"/>
      <c r="AT14" s="282"/>
      <c r="AU14" s="282"/>
      <c r="AV14" s="283"/>
      <c r="AW14" s="9"/>
      <c r="AX14" s="284" t="s">
        <v>33</v>
      </c>
      <c r="AY14" s="273"/>
      <c r="AZ14" s="285">
        <f>SUM(M13,Z13,AM13,M23,Z23,AM23,M33,Z33,AM33,M43,Z43,AM43)</f>
        <v>215</v>
      </c>
      <c r="BA14" s="1"/>
      <c r="BB14" s="1"/>
      <c r="BC14" s="1"/>
    </row>
    <row r="15" spans="1:55" ht="17.25" customHeight="1">
      <c r="A15" s="1"/>
      <c r="B15" s="45">
        <f t="shared" si="0"/>
        <v>45852</v>
      </c>
      <c r="C15" s="46" t="s">
        <v>30</v>
      </c>
      <c r="D15" s="47">
        <f t="shared" si="1"/>
        <v>45853</v>
      </c>
      <c r="E15" s="46" t="s">
        <v>30</v>
      </c>
      <c r="F15" s="47">
        <f t="shared" si="2"/>
        <v>45854</v>
      </c>
      <c r="G15" s="46" t="s">
        <v>30</v>
      </c>
      <c r="H15" s="47">
        <f t="shared" si="3"/>
        <v>45855</v>
      </c>
      <c r="I15" s="46" t="s">
        <v>30</v>
      </c>
      <c r="J15" s="47">
        <f t="shared" si="4"/>
        <v>45856</v>
      </c>
      <c r="K15" s="52" t="s">
        <v>30</v>
      </c>
      <c r="L15" s="53" t="s">
        <v>34</v>
      </c>
      <c r="M15" s="50">
        <f>COUNTIFS(B13:B17:D13:D17:F13:F17:H13:H17:J13:J17,"&gt;0",C13:C17:E13:E17:G13:G17:I13:I17:K13:K17,"=H")</f>
        <v>0</v>
      </c>
      <c r="N15" s="25"/>
      <c r="O15" s="45">
        <f t="shared" si="5"/>
        <v>45880</v>
      </c>
      <c r="P15" s="46" t="s">
        <v>30</v>
      </c>
      <c r="Q15" s="47">
        <f t="shared" si="6"/>
        <v>45881</v>
      </c>
      <c r="R15" s="46" t="s">
        <v>30</v>
      </c>
      <c r="S15" s="47">
        <f t="shared" si="7"/>
        <v>45882</v>
      </c>
      <c r="T15" s="46" t="s">
        <v>30</v>
      </c>
      <c r="U15" s="47">
        <f t="shared" si="8"/>
        <v>45883</v>
      </c>
      <c r="V15" s="46" t="s">
        <v>30</v>
      </c>
      <c r="W15" s="47">
        <f t="shared" si="9"/>
        <v>45884</v>
      </c>
      <c r="X15" s="52" t="s">
        <v>30</v>
      </c>
      <c r="Y15" s="53" t="s">
        <v>34</v>
      </c>
      <c r="Z15" s="50">
        <f>COUNTIFS(O13:O17:Q13:Q17:S13:S17:U13:U17:W13:W17,"&gt;0",P13:P17:R13:R17:T13:T17:V13:V17:X13:X17,"=H")</f>
        <v>0</v>
      </c>
      <c r="AA15" s="25"/>
      <c r="AB15" s="405">
        <f t="shared" si="10"/>
        <v>45915</v>
      </c>
      <c r="AC15" s="406"/>
      <c r="AD15" s="47">
        <f t="shared" si="11"/>
        <v>45916</v>
      </c>
      <c r="AE15" s="46"/>
      <c r="AF15" s="47">
        <f t="shared" si="12"/>
        <v>45917</v>
      </c>
      <c r="AG15" s="46"/>
      <c r="AH15" s="47">
        <f t="shared" si="13"/>
        <v>45918</v>
      </c>
      <c r="AI15" s="46"/>
      <c r="AJ15" s="47">
        <f t="shared" si="14"/>
        <v>45919</v>
      </c>
      <c r="AK15" s="52"/>
      <c r="AL15" s="53" t="s">
        <v>34</v>
      </c>
      <c r="AM15" s="50">
        <f>COUNTIFS(AB13:AB17:AD13:AD17:AF13:AF17:AH13:AH17:AJ13:AJ17,"&gt;0",AC13:AC17:AE13:AE17:AG13:AG17:AI13:AI17:AK13:AK17,"=H")</f>
        <v>0</v>
      </c>
      <c r="AN15" s="25"/>
      <c r="AO15" s="278"/>
      <c r="AP15" s="279"/>
      <c r="AQ15" s="279"/>
      <c r="AR15" s="279"/>
      <c r="AS15" s="279"/>
      <c r="AT15" s="279"/>
      <c r="AU15" s="279"/>
      <c r="AV15" s="280"/>
      <c r="AW15" s="9"/>
      <c r="AX15" s="268"/>
      <c r="AY15" s="269"/>
      <c r="AZ15" s="271"/>
      <c r="BA15" s="1"/>
      <c r="BB15" s="1"/>
      <c r="BC15" s="1"/>
    </row>
    <row r="16" spans="1:55" ht="17.25" customHeight="1">
      <c r="A16" s="1"/>
      <c r="B16" s="45">
        <f t="shared" si="0"/>
        <v>45859</v>
      </c>
      <c r="C16" s="46" t="s">
        <v>30</v>
      </c>
      <c r="D16" s="47">
        <f t="shared" si="1"/>
        <v>45860</v>
      </c>
      <c r="E16" s="46" t="s">
        <v>30</v>
      </c>
      <c r="F16" s="47">
        <f t="shared" si="2"/>
        <v>45861</v>
      </c>
      <c r="G16" s="46" t="s">
        <v>30</v>
      </c>
      <c r="H16" s="47">
        <f t="shared" si="3"/>
        <v>45862</v>
      </c>
      <c r="I16" s="46" t="s">
        <v>30</v>
      </c>
      <c r="J16" s="47">
        <f t="shared" si="4"/>
        <v>45863</v>
      </c>
      <c r="K16" s="52" t="s">
        <v>30</v>
      </c>
      <c r="L16" s="51"/>
      <c r="M16" s="44"/>
      <c r="N16" s="25"/>
      <c r="O16" s="45">
        <f t="shared" si="5"/>
        <v>45887</v>
      </c>
      <c r="P16" s="46" t="s">
        <v>30</v>
      </c>
      <c r="Q16" s="47">
        <f t="shared" si="6"/>
        <v>45888</v>
      </c>
      <c r="R16" s="46" t="s">
        <v>30</v>
      </c>
      <c r="S16" s="47">
        <f t="shared" si="7"/>
        <v>45889</v>
      </c>
      <c r="T16" s="46" t="s">
        <v>30</v>
      </c>
      <c r="U16" s="47">
        <f t="shared" si="8"/>
        <v>45890</v>
      </c>
      <c r="V16" s="46" t="s">
        <v>30</v>
      </c>
      <c r="W16" s="47">
        <f t="shared" si="9"/>
        <v>45891</v>
      </c>
      <c r="X16" s="52" t="s">
        <v>30</v>
      </c>
      <c r="Y16" s="51"/>
      <c r="Z16" s="44"/>
      <c r="AA16" s="25"/>
      <c r="AB16" s="45">
        <f t="shared" si="10"/>
        <v>45922</v>
      </c>
      <c r="AC16" s="46"/>
      <c r="AD16" s="47">
        <f t="shared" si="11"/>
        <v>45923</v>
      </c>
      <c r="AE16" s="46"/>
      <c r="AF16" s="47">
        <f t="shared" si="12"/>
        <v>45924</v>
      </c>
      <c r="AG16" s="46"/>
      <c r="AH16" s="47">
        <f t="shared" si="13"/>
        <v>45925</v>
      </c>
      <c r="AI16" s="46"/>
      <c r="AJ16" s="47">
        <f t="shared" si="14"/>
        <v>45926</v>
      </c>
      <c r="AK16" s="52"/>
      <c r="AL16" s="51"/>
      <c r="AM16" s="44"/>
      <c r="AN16" s="25"/>
      <c r="AO16" s="286" t="s">
        <v>35</v>
      </c>
      <c r="AP16" s="273"/>
      <c r="AQ16" s="273"/>
      <c r="AR16" s="273"/>
      <c r="AS16" s="273"/>
      <c r="AT16" s="287"/>
      <c r="AU16" s="288" t="s">
        <v>36</v>
      </c>
      <c r="AV16" s="287"/>
      <c r="AW16" s="9"/>
      <c r="AX16" s="267" t="s">
        <v>37</v>
      </c>
      <c r="AY16" s="263"/>
      <c r="AZ16" s="270">
        <f>SUM(M15,Z15,AM15,M25,Z25,AM25,M35,Z35,AM35,M45,Z45,AM45)</f>
        <v>0</v>
      </c>
      <c r="BA16" s="1"/>
      <c r="BB16" s="1"/>
      <c r="BC16" s="1"/>
    </row>
    <row r="17" spans="1:55" ht="17.25" customHeight="1">
      <c r="A17" s="1"/>
      <c r="B17" s="45">
        <f>IF(J16="","",IF(MONTH(J16+3)&lt;&gt;MONTH(J16),"",J16+3))</f>
        <v>45866</v>
      </c>
      <c r="C17" s="55" t="s">
        <v>30</v>
      </c>
      <c r="D17" s="56">
        <f>IF(B17="","",IF(MONTH(B17+1)&lt;&gt;MONTH(B17),"",B17+1))</f>
        <v>45867</v>
      </c>
      <c r="E17" s="55" t="s">
        <v>30</v>
      </c>
      <c r="F17" s="56">
        <f>IF(D17="","",IF(MONTH(D17+1)&lt;&gt;MONTH(D17),"",D17+1))</f>
        <v>45868</v>
      </c>
      <c r="G17" s="55" t="s">
        <v>30</v>
      </c>
      <c r="H17" s="56">
        <f>IF(F17="","",IF(MONTH(F17+1)&lt;&gt;MONTH(F17),"",F17+1))</f>
        <v>45869</v>
      </c>
      <c r="I17" s="55"/>
      <c r="J17" s="56" t="str">
        <f>IF(H17="","",IF(MONTH(H17+1)&lt;&gt;MONTH(H17),"",H17+1))</f>
        <v/>
      </c>
      <c r="K17" s="57"/>
      <c r="L17" s="53" t="s">
        <v>38</v>
      </c>
      <c r="M17" s="50">
        <f>COUNTIFS(B13:B17:D13:D17:F13:F17:H13:H17:J13:J17,"&gt;0",C13:C17:E13:E17:G13:G17:I13:I17:K13:K17,"=o")</f>
        <v>0</v>
      </c>
      <c r="N17" s="25"/>
      <c r="O17" s="45">
        <f>IF(W16="","",IF(MONTH(W16+3)&lt;&gt;MONTH(W16),"",W16+3))</f>
        <v>45894</v>
      </c>
      <c r="P17" s="55" t="s">
        <v>30</v>
      </c>
      <c r="Q17" s="56">
        <f>IF(O17="","",IF(MONTH(O17+1)&lt;&gt;MONTH(O17),"",O17+1))</f>
        <v>45895</v>
      </c>
      <c r="R17" s="55" t="s">
        <v>30</v>
      </c>
      <c r="S17" s="56">
        <f>IF(Q17="","",IF(MONTH(Q17+1)&lt;&gt;MONTH(Q17),"",Q17+1))</f>
        <v>45896</v>
      </c>
      <c r="T17" s="55" t="s">
        <v>30</v>
      </c>
      <c r="U17" s="56">
        <f>IF(S17="","",IF(MONTH(S17+1)&lt;&gt;MONTH(S17),"",S17+1))</f>
        <v>45897</v>
      </c>
      <c r="V17" s="55" t="s">
        <v>30</v>
      </c>
      <c r="W17" s="56">
        <f>IF(U17="","",IF(MONTH(U17+1)&lt;&gt;MONTH(U17),"",U17+1))</f>
        <v>45898</v>
      </c>
      <c r="X17" s="57" t="s">
        <v>30</v>
      </c>
      <c r="Y17" s="53" t="s">
        <v>38</v>
      </c>
      <c r="Z17" s="50">
        <f>COUNTIFS(O13:O17:Q13:Q17:S13:S17:U13:U17:W13:W17,"&gt;0",P13:P17:R13:R17:T13:T17:V13:V17:X13:X17,"=o")</f>
        <v>0</v>
      </c>
      <c r="AA17" s="25"/>
      <c r="AB17" s="45">
        <f>IF(AJ16="","",IF(MONTH(AJ16+3)&lt;&gt;MONTH(AJ16),"",AJ16+3))</f>
        <v>45929</v>
      </c>
      <c r="AC17" s="55"/>
      <c r="AD17" s="56">
        <f>IF(AB17="","",IF(MONTH(AB17+1)&lt;&gt;MONTH(AB17),"",AB17+1))</f>
        <v>45930</v>
      </c>
      <c r="AE17" s="55"/>
      <c r="AF17" s="56" t="str">
        <f>IF(AD17="","",IF(MONTH(AD17+1)&lt;&gt;MONTH(AD17),"",AD17+1))</f>
        <v/>
      </c>
      <c r="AG17" s="55"/>
      <c r="AH17" s="56" t="str">
        <f>IF(AF17="","",IF(MONTH(AF17+1)&lt;&gt;MONTH(AF17),"",AF17+1))</f>
        <v/>
      </c>
      <c r="AI17" s="55"/>
      <c r="AJ17" s="56" t="str">
        <f>IF(AH17="","",IF(MONTH(AH17+1)&lt;&gt;MONTH(AH17),"",AH17+1))</f>
        <v/>
      </c>
      <c r="AK17" s="57"/>
      <c r="AL17" s="53" t="s">
        <v>38</v>
      </c>
      <c r="AM17" s="50">
        <f>COUNTIFS(AB13:AB17:AD13:AD17:AF13:AF17:AH13:AH17:AJ13:AJ17,"&gt;0",AC13:AC17:AE13:AE17:AG13:AG17:AI13:AI17:AK13:AK17,"=o")</f>
        <v>0</v>
      </c>
      <c r="AN17" s="25"/>
      <c r="AO17" s="268"/>
      <c r="AP17" s="269"/>
      <c r="AQ17" s="269"/>
      <c r="AR17" s="269"/>
      <c r="AS17" s="269"/>
      <c r="AT17" s="271"/>
      <c r="AU17" s="268"/>
      <c r="AV17" s="271"/>
      <c r="AW17" s="9"/>
      <c r="AX17" s="268"/>
      <c r="AY17" s="269"/>
      <c r="AZ17" s="271"/>
      <c r="BA17" s="1"/>
      <c r="BB17" s="1"/>
      <c r="BC17" s="1"/>
    </row>
    <row r="18" spans="1:55" ht="15" customHeight="1">
      <c r="A18" s="1"/>
      <c r="B18" s="58" t="s">
        <v>39</v>
      </c>
      <c r="C18" s="59"/>
      <c r="D18" s="60"/>
      <c r="E18" s="60"/>
      <c r="F18" s="59"/>
      <c r="G18" s="59"/>
      <c r="H18" s="59"/>
      <c r="I18" s="59"/>
      <c r="J18" s="59"/>
      <c r="K18" s="20"/>
      <c r="L18" s="51"/>
      <c r="M18" s="44"/>
      <c r="N18" s="25"/>
      <c r="O18" s="58" t="s">
        <v>39</v>
      </c>
      <c r="P18" s="61"/>
      <c r="Q18" s="61"/>
      <c r="R18" s="61"/>
      <c r="S18" s="61"/>
      <c r="T18" s="61"/>
      <c r="U18" s="61"/>
      <c r="V18" s="61"/>
      <c r="W18" s="61"/>
      <c r="X18" s="25"/>
      <c r="Y18" s="51"/>
      <c r="Z18" s="44"/>
      <c r="AA18" s="25"/>
      <c r="AB18" s="58" t="s">
        <v>39</v>
      </c>
      <c r="AC18" s="61"/>
      <c r="AD18" s="61"/>
      <c r="AE18" s="61"/>
      <c r="AF18" s="61"/>
      <c r="AG18" s="61"/>
      <c r="AH18" s="61"/>
      <c r="AI18" s="61"/>
      <c r="AJ18" s="61"/>
      <c r="AK18" s="25"/>
      <c r="AL18" s="51"/>
      <c r="AM18" s="44"/>
      <c r="AN18" s="25"/>
      <c r="AO18" s="289"/>
      <c r="AP18" s="263"/>
      <c r="AQ18" s="263"/>
      <c r="AR18" s="263"/>
      <c r="AS18" s="263"/>
      <c r="AT18" s="290"/>
      <c r="AU18" s="291"/>
      <c r="AV18" s="290"/>
      <c r="AW18" s="9"/>
      <c r="AX18" s="267" t="s">
        <v>38</v>
      </c>
      <c r="AY18" s="263"/>
      <c r="AZ18" s="270">
        <f>SUM(M17,Z17,AM17,M27,Z27,AM27,M37,Z37,AM37,M47,Z47,AM47)</f>
        <v>0</v>
      </c>
      <c r="BA18" s="1"/>
      <c r="BB18" s="1"/>
      <c r="BC18" s="1"/>
    </row>
    <row r="19" spans="1:55" ht="15" customHeight="1">
      <c r="A19" s="1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4" t="s">
        <v>40</v>
      </c>
      <c r="M19" s="65">
        <f>SUM(M13,M15,M17)</f>
        <v>1</v>
      </c>
      <c r="N19" s="25"/>
      <c r="O19" s="62"/>
      <c r="P19" s="63"/>
      <c r="Q19" s="63"/>
      <c r="R19" s="63"/>
      <c r="S19" s="63"/>
      <c r="T19" s="63"/>
      <c r="U19" s="63"/>
      <c r="V19" s="63"/>
      <c r="W19" s="63"/>
      <c r="X19" s="63"/>
      <c r="Y19" s="64" t="s">
        <v>40</v>
      </c>
      <c r="Z19" s="65">
        <f>SUM(Z13,Z15,Z17)</f>
        <v>0</v>
      </c>
      <c r="AA19" s="25"/>
      <c r="AB19" s="62"/>
      <c r="AC19" s="63"/>
      <c r="AD19" s="63"/>
      <c r="AE19" s="63"/>
      <c r="AF19" s="63"/>
      <c r="AG19" s="63"/>
      <c r="AH19" s="63"/>
      <c r="AI19" s="63"/>
      <c r="AJ19" s="63"/>
      <c r="AK19" s="63"/>
      <c r="AL19" s="64" t="s">
        <v>40</v>
      </c>
      <c r="AM19" s="65">
        <f>SUM(AM13,AM15,AM17)</f>
        <v>21</v>
      </c>
      <c r="AN19" s="25"/>
      <c r="AO19" s="268"/>
      <c r="AP19" s="269"/>
      <c r="AQ19" s="269"/>
      <c r="AR19" s="269"/>
      <c r="AS19" s="269"/>
      <c r="AT19" s="271"/>
      <c r="AU19" s="268"/>
      <c r="AV19" s="271"/>
      <c r="AW19" s="9"/>
      <c r="AX19" s="268"/>
      <c r="AY19" s="269"/>
      <c r="AZ19" s="271"/>
      <c r="BA19" s="1"/>
      <c r="BB19" s="1"/>
      <c r="BC19" s="1"/>
    </row>
    <row r="20" spans="1:55" ht="15" customHeight="1">
      <c r="A20" s="1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6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66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66"/>
      <c r="AM20" s="66"/>
      <c r="AN20" s="25"/>
      <c r="AO20" s="289"/>
      <c r="AP20" s="263"/>
      <c r="AQ20" s="263"/>
      <c r="AR20" s="263"/>
      <c r="AS20" s="263"/>
      <c r="AT20" s="290"/>
      <c r="AU20" s="291"/>
      <c r="AV20" s="290"/>
      <c r="AW20" s="9"/>
      <c r="AX20" s="267" t="s">
        <v>41</v>
      </c>
      <c r="AY20" s="263"/>
      <c r="AZ20" s="270">
        <f>SUM(AZ14:AZ19)</f>
        <v>215</v>
      </c>
      <c r="BA20" s="1"/>
      <c r="BB20" s="1"/>
      <c r="BC20" s="1"/>
    </row>
    <row r="21" spans="1:55" ht="15" customHeight="1">
      <c r="A21" s="1"/>
      <c r="B21" s="264">
        <f>DATE($B$10,10,1)</f>
        <v>45931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6"/>
      <c r="M21" s="42" t="s">
        <v>22</v>
      </c>
      <c r="N21" s="43"/>
      <c r="O21" s="264">
        <f>DATE($B$10,11,1)</f>
        <v>45962</v>
      </c>
      <c r="P21" s="265"/>
      <c r="Q21" s="265"/>
      <c r="R21" s="265"/>
      <c r="S21" s="265"/>
      <c r="T21" s="265"/>
      <c r="U21" s="265"/>
      <c r="V21" s="265"/>
      <c r="W21" s="265"/>
      <c r="X21" s="265"/>
      <c r="Y21" s="266"/>
      <c r="Z21" s="42" t="s">
        <v>22</v>
      </c>
      <c r="AA21" s="43"/>
      <c r="AB21" s="264">
        <f>DATE($B$10,12,1)</f>
        <v>45992</v>
      </c>
      <c r="AC21" s="265"/>
      <c r="AD21" s="265"/>
      <c r="AE21" s="265"/>
      <c r="AF21" s="265"/>
      <c r="AG21" s="265"/>
      <c r="AH21" s="265"/>
      <c r="AI21" s="265"/>
      <c r="AJ21" s="265"/>
      <c r="AK21" s="265"/>
      <c r="AL21" s="266"/>
      <c r="AM21" s="42" t="s">
        <v>22</v>
      </c>
      <c r="AN21" s="43"/>
      <c r="AO21" s="268"/>
      <c r="AP21" s="269"/>
      <c r="AQ21" s="269"/>
      <c r="AR21" s="269"/>
      <c r="AS21" s="269"/>
      <c r="AT21" s="271"/>
      <c r="AU21" s="268"/>
      <c r="AV21" s="271"/>
      <c r="AW21" s="67"/>
      <c r="AX21" s="268"/>
      <c r="AY21" s="269"/>
      <c r="AZ21" s="271"/>
      <c r="BA21" s="1"/>
      <c r="BB21" s="1"/>
      <c r="BC21" s="1"/>
    </row>
    <row r="22" spans="1:55" ht="15" customHeight="1">
      <c r="A22" s="1"/>
      <c r="B22" s="259" t="s">
        <v>25</v>
      </c>
      <c r="C22" s="260"/>
      <c r="D22" s="261" t="s">
        <v>26</v>
      </c>
      <c r="E22" s="260"/>
      <c r="F22" s="261" t="s">
        <v>27</v>
      </c>
      <c r="G22" s="260"/>
      <c r="H22" s="261" t="s">
        <v>28</v>
      </c>
      <c r="I22" s="260"/>
      <c r="J22" s="261" t="s">
        <v>29</v>
      </c>
      <c r="K22" s="260"/>
      <c r="L22" s="24"/>
      <c r="M22" s="44"/>
      <c r="N22" s="25"/>
      <c r="O22" s="259" t="s">
        <v>25</v>
      </c>
      <c r="P22" s="260"/>
      <c r="Q22" s="261" t="s">
        <v>26</v>
      </c>
      <c r="R22" s="260"/>
      <c r="S22" s="261" t="s">
        <v>27</v>
      </c>
      <c r="T22" s="260"/>
      <c r="U22" s="261" t="s">
        <v>28</v>
      </c>
      <c r="V22" s="260"/>
      <c r="W22" s="261" t="s">
        <v>29</v>
      </c>
      <c r="X22" s="260"/>
      <c r="Y22" s="24"/>
      <c r="Z22" s="44"/>
      <c r="AA22" s="25"/>
      <c r="AB22" s="259" t="s">
        <v>25</v>
      </c>
      <c r="AC22" s="260"/>
      <c r="AD22" s="261" t="s">
        <v>26</v>
      </c>
      <c r="AE22" s="260"/>
      <c r="AF22" s="261" t="s">
        <v>27</v>
      </c>
      <c r="AG22" s="260"/>
      <c r="AH22" s="261" t="s">
        <v>28</v>
      </c>
      <c r="AI22" s="260"/>
      <c r="AJ22" s="261" t="s">
        <v>29</v>
      </c>
      <c r="AK22" s="260"/>
      <c r="AL22" s="24"/>
      <c r="AM22" s="44"/>
      <c r="AN22" s="25"/>
      <c r="AO22" s="289"/>
      <c r="AP22" s="263"/>
      <c r="AQ22" s="263"/>
      <c r="AR22" s="263"/>
      <c r="AS22" s="263"/>
      <c r="AT22" s="290"/>
      <c r="AU22" s="291"/>
      <c r="AV22" s="290"/>
      <c r="AW22" s="9"/>
      <c r="AX22" s="9"/>
      <c r="AY22" s="9"/>
      <c r="AZ22" s="9"/>
      <c r="BA22" s="1"/>
      <c r="BB22" s="1"/>
      <c r="BC22" s="1"/>
    </row>
    <row r="23" spans="1:55" ht="17.25" customHeight="1">
      <c r="A23" s="1"/>
      <c r="B23" s="45" t="str">
        <f>IF(WEEKDAY(B21,2)=1,B21,IF(WEEKDAY(B21,2)&gt;5,B21+(8-WEEKDAY(B21,2)),""))</f>
        <v/>
      </c>
      <c r="C23" s="46"/>
      <c r="D23" s="47" t="str">
        <f>IF(B23="",IF(WEEKDAY(B21,2)=MOD(1,7)+1,B21,""),B23+1)</f>
        <v/>
      </c>
      <c r="E23" s="46"/>
      <c r="F23" s="47">
        <f>IF(D23="",IF(WEEKDAY(B21,2)=MOD(1,7)+2,B21,""),D23+1)</f>
        <v>45931</v>
      </c>
      <c r="G23" s="46"/>
      <c r="H23" s="47">
        <f>IF(F23="",IF(WEEKDAY(B21,2)=MOD(1,7)+3,B21,""),F23+1)</f>
        <v>45932</v>
      </c>
      <c r="I23" s="46"/>
      <c r="J23" s="47">
        <f>IF(H23="",IF(WEEKDAY(B21,2)=MOD(1,7)+4,B21,""),H23+1)</f>
        <v>45933</v>
      </c>
      <c r="K23" s="48"/>
      <c r="L23" s="49" t="s">
        <v>31</v>
      </c>
      <c r="M23" s="50">
        <f>COUNTIFS(B23:B27:D23:D27:F23:F27:H23:H27:J23:J27,"&gt;0",C23:C27:E23:E27:G23:G27:I23:I27:K23:K27,"")</f>
        <v>23</v>
      </c>
      <c r="N23" s="25"/>
      <c r="O23" s="45">
        <f>IF(WEEKDAY(O21,2)=1,O21,IF(WEEKDAY(O21,2)&gt;5,O21+(8-WEEKDAY(O21,2)),""))</f>
        <v>45964</v>
      </c>
      <c r="P23" s="46"/>
      <c r="Q23" s="47">
        <f>IF(O23="",IF(WEEKDAY(O21,2)=MOD(1,7)+1,O21,""),O23+1)</f>
        <v>45965</v>
      </c>
      <c r="R23" s="46"/>
      <c r="S23" s="47">
        <f>IF(Q23="",IF(WEEKDAY(O21,2)=MOD(1,7)+2,O21,""),Q23+1)</f>
        <v>45966</v>
      </c>
      <c r="T23" s="46"/>
      <c r="U23" s="47">
        <f>IF(S23="",IF(WEEKDAY(O21,2)=MOD(1,7)+3,O21,""),S23+1)</f>
        <v>45967</v>
      </c>
      <c r="V23" s="46"/>
      <c r="W23" s="47">
        <f>IF(U23="",IF(WEEKDAY(O21,2)=MOD(1,7)+4,O21,""),U23+1)</f>
        <v>45968</v>
      </c>
      <c r="X23" s="48"/>
      <c r="Y23" s="49" t="s">
        <v>31</v>
      </c>
      <c r="Z23" s="50">
        <f>COUNTIFS(O23:O27:Q23:Q27:S23:S27:U23:U27:W23:W27,"&gt;0",P23:P27:R23:R27:T23:T27:V23:V27:X23:X27,"")</f>
        <v>18</v>
      </c>
      <c r="AA23" s="25"/>
      <c r="AB23" s="45">
        <f>IF(WEEKDAY(AB21,2)=1,AB21,IF(WEEKDAY(AB21,2)&gt;5,AB21+(8-WEEKDAY(AB21,2)),""))</f>
        <v>45992</v>
      </c>
      <c r="AC23" s="46"/>
      <c r="AD23" s="47">
        <f>IF(AB23="",IF(WEEKDAY(AB21,2)=MOD(1,7)+1,AB21,""),AB23+1)</f>
        <v>45993</v>
      </c>
      <c r="AE23" s="46"/>
      <c r="AF23" s="47">
        <f>IF(AD23="",IF(WEEKDAY(AB21,2)=MOD(1,7)+2,AB21,""),AD23+1)</f>
        <v>45994</v>
      </c>
      <c r="AG23" s="46"/>
      <c r="AH23" s="47">
        <f>IF(AF23="",IF(WEEKDAY(AB21,2)=MOD(1,7)+3,AB21,""),AF23+1)</f>
        <v>45995</v>
      </c>
      <c r="AI23" s="46"/>
      <c r="AJ23" s="47">
        <f>IF(AH23="",IF(WEEKDAY(AB21,2)=MOD(1,7)+4,AB21,""),AH23+1)</f>
        <v>45996</v>
      </c>
      <c r="AK23" s="48"/>
      <c r="AL23" s="49" t="s">
        <v>31</v>
      </c>
      <c r="AM23" s="50">
        <f>COUNTIFS(AB23:AB27:AD23:AD27:AF23:AF27:AH23:AH27:AJ23:AJ27,"&gt;0",AC23:AC27:AE23:AE27:AG23:AG27:AI23:AI27:AK23:AK27,"")</f>
        <v>23</v>
      </c>
      <c r="AN23" s="25"/>
      <c r="AO23" s="268"/>
      <c r="AP23" s="269"/>
      <c r="AQ23" s="269"/>
      <c r="AR23" s="269"/>
      <c r="AS23" s="269"/>
      <c r="AT23" s="271"/>
      <c r="AU23" s="268"/>
      <c r="AV23" s="271"/>
      <c r="AW23" s="68"/>
      <c r="AX23" s="69"/>
      <c r="AY23" s="70"/>
      <c r="AZ23" s="71"/>
      <c r="BA23" s="1"/>
      <c r="BB23" s="1"/>
      <c r="BC23" s="1"/>
    </row>
    <row r="24" spans="1:55" ht="17.25" customHeight="1">
      <c r="A24" s="1"/>
      <c r="B24" s="45">
        <f t="shared" ref="B24:B26" si="15">J23+3</f>
        <v>45936</v>
      </c>
      <c r="C24" s="46"/>
      <c r="D24" s="47">
        <f t="shared" ref="D24:D26" si="16">B24+1</f>
        <v>45937</v>
      </c>
      <c r="E24" s="46"/>
      <c r="F24" s="47">
        <f t="shared" ref="F24:F26" si="17">D24+1</f>
        <v>45938</v>
      </c>
      <c r="G24" s="46"/>
      <c r="H24" s="47">
        <f t="shared" ref="H24:H26" si="18">F24+1</f>
        <v>45939</v>
      </c>
      <c r="I24" s="46"/>
      <c r="J24" s="47">
        <f t="shared" ref="J24:J26" si="19">H24+1</f>
        <v>45940</v>
      </c>
      <c r="K24" s="48"/>
      <c r="L24" s="51"/>
      <c r="M24" s="44"/>
      <c r="N24" s="25"/>
      <c r="O24" s="45">
        <f t="shared" ref="O24:O26" si="20">W23+3</f>
        <v>45971</v>
      </c>
      <c r="P24" s="46"/>
      <c r="Q24" s="47">
        <f t="shared" ref="Q24:Q26" si="21">O24+1</f>
        <v>45972</v>
      </c>
      <c r="R24" s="46"/>
      <c r="S24" s="47">
        <f t="shared" ref="S24:S26" si="22">Q24+1</f>
        <v>45973</v>
      </c>
      <c r="T24" s="46"/>
      <c r="U24" s="47">
        <f t="shared" ref="U24:U26" si="23">S24+1</f>
        <v>45974</v>
      </c>
      <c r="V24" s="46"/>
      <c r="W24" s="47">
        <f t="shared" ref="W24:W26" si="24">U24+1</f>
        <v>45975</v>
      </c>
      <c r="X24" s="48"/>
      <c r="Y24" s="51"/>
      <c r="Z24" s="44"/>
      <c r="AA24" s="25"/>
      <c r="AB24" s="45">
        <f t="shared" ref="AB24:AB26" si="25">AJ23+3</f>
        <v>45999</v>
      </c>
      <c r="AC24" s="46"/>
      <c r="AD24" s="47">
        <f t="shared" ref="AD24:AD26" si="26">AB24+1</f>
        <v>46000</v>
      </c>
      <c r="AE24" s="46"/>
      <c r="AF24" s="47">
        <f t="shared" ref="AF24:AF26" si="27">AD24+1</f>
        <v>46001</v>
      </c>
      <c r="AG24" s="46"/>
      <c r="AH24" s="47">
        <f t="shared" ref="AH24:AH26" si="28">AF24+1</f>
        <v>46002</v>
      </c>
      <c r="AI24" s="46"/>
      <c r="AJ24" s="47">
        <f t="shared" ref="AJ24:AJ26" si="29">AH24+1</f>
        <v>46003</v>
      </c>
      <c r="AK24" s="48"/>
      <c r="AL24" s="51"/>
      <c r="AM24" s="44"/>
      <c r="AN24" s="25"/>
      <c r="AO24" s="289"/>
      <c r="AP24" s="263"/>
      <c r="AQ24" s="263"/>
      <c r="AR24" s="263"/>
      <c r="AS24" s="263"/>
      <c r="AT24" s="290"/>
      <c r="AU24" s="291"/>
      <c r="AV24" s="290"/>
      <c r="AW24" s="68"/>
      <c r="AX24" s="272" t="s">
        <v>42</v>
      </c>
      <c r="AY24" s="273"/>
      <c r="AZ24" s="274"/>
      <c r="BA24" s="1"/>
      <c r="BB24" s="1"/>
      <c r="BC24" s="1"/>
    </row>
    <row r="25" spans="1:55" ht="17.25" customHeight="1">
      <c r="A25" s="1"/>
      <c r="B25" s="45">
        <f t="shared" si="15"/>
        <v>45943</v>
      </c>
      <c r="C25" s="46"/>
      <c r="D25" s="47">
        <f t="shared" si="16"/>
        <v>45944</v>
      </c>
      <c r="E25" s="46"/>
      <c r="F25" s="47">
        <f t="shared" si="17"/>
        <v>45945</v>
      </c>
      <c r="G25" s="46"/>
      <c r="H25" s="47">
        <f t="shared" si="18"/>
        <v>45946</v>
      </c>
      <c r="I25" s="46"/>
      <c r="J25" s="47">
        <f t="shared" si="19"/>
        <v>45947</v>
      </c>
      <c r="K25" s="52"/>
      <c r="L25" s="53" t="s">
        <v>34</v>
      </c>
      <c r="M25" s="50">
        <f>COUNTIFS(B23:B27:D23:D27:F23:F27:H23:H27:J23:J27,"&gt;0",C23:C27:E23:E27:G23:G27:I23:I27:K23:K27,"=H")</f>
        <v>0</v>
      </c>
      <c r="N25" s="25"/>
      <c r="O25" s="45">
        <f t="shared" si="20"/>
        <v>45978</v>
      </c>
      <c r="P25" s="46"/>
      <c r="Q25" s="47">
        <f t="shared" si="21"/>
        <v>45979</v>
      </c>
      <c r="R25" s="46"/>
      <c r="S25" s="47">
        <f t="shared" si="22"/>
        <v>45980</v>
      </c>
      <c r="T25" s="46"/>
      <c r="U25" s="47">
        <f t="shared" si="23"/>
        <v>45981</v>
      </c>
      <c r="V25" s="46"/>
      <c r="W25" s="47">
        <f t="shared" si="24"/>
        <v>45982</v>
      </c>
      <c r="X25" s="52"/>
      <c r="Y25" s="53" t="s">
        <v>34</v>
      </c>
      <c r="Z25" s="50">
        <f>COUNTIFS(O23:O27:Q23:Q27:S23:S27:U23:U27:W23:W27,"&gt;0",P23:P27:R23:R27:T23:T27:V23:V27:X23:X27,"=H")</f>
        <v>0</v>
      </c>
      <c r="AA25" s="25"/>
      <c r="AB25" s="45">
        <f t="shared" si="25"/>
        <v>46006</v>
      </c>
      <c r="AC25" s="46"/>
      <c r="AD25" s="47">
        <f t="shared" si="26"/>
        <v>46007</v>
      </c>
      <c r="AE25" s="46"/>
      <c r="AF25" s="47">
        <f t="shared" si="27"/>
        <v>46008</v>
      </c>
      <c r="AG25" s="46"/>
      <c r="AH25" s="47">
        <f t="shared" si="28"/>
        <v>46009</v>
      </c>
      <c r="AI25" s="46"/>
      <c r="AJ25" s="47">
        <f t="shared" si="29"/>
        <v>46010</v>
      </c>
      <c r="AK25" s="52"/>
      <c r="AL25" s="53" t="s">
        <v>34</v>
      </c>
      <c r="AM25" s="50">
        <f>COUNTIFS(AB23:AB27:AD23:AD27:AF23:AF27:AH23:AH27:AJ23:AJ27,"&gt;0",AC23:AC27:AE23:AE27:AG23:AG27:AI23:AI27:AK23:AK27,"=H")</f>
        <v>0</v>
      </c>
      <c r="AN25" s="25"/>
      <c r="AO25" s="268"/>
      <c r="AP25" s="269"/>
      <c r="AQ25" s="269"/>
      <c r="AR25" s="269"/>
      <c r="AS25" s="269"/>
      <c r="AT25" s="271"/>
      <c r="AU25" s="268"/>
      <c r="AV25" s="271"/>
      <c r="AW25" s="68"/>
      <c r="AX25" s="275"/>
      <c r="AY25" s="276"/>
      <c r="AZ25" s="277"/>
      <c r="BA25" s="1"/>
      <c r="BB25" s="1"/>
      <c r="BC25" s="1"/>
    </row>
    <row r="26" spans="1:55" ht="17.25" customHeight="1">
      <c r="A26" s="1"/>
      <c r="B26" s="45">
        <f t="shared" si="15"/>
        <v>45950</v>
      </c>
      <c r="C26" s="46"/>
      <c r="D26" s="47">
        <f t="shared" si="16"/>
        <v>45951</v>
      </c>
      <c r="E26" s="46"/>
      <c r="F26" s="47">
        <f t="shared" si="17"/>
        <v>45952</v>
      </c>
      <c r="G26" s="46"/>
      <c r="H26" s="47">
        <f t="shared" si="18"/>
        <v>45953</v>
      </c>
      <c r="I26" s="46"/>
      <c r="J26" s="47">
        <f t="shared" si="19"/>
        <v>45954</v>
      </c>
      <c r="K26" s="52"/>
      <c r="L26" s="51"/>
      <c r="M26" s="44"/>
      <c r="N26" s="25"/>
      <c r="O26" s="45">
        <f t="shared" si="20"/>
        <v>45985</v>
      </c>
      <c r="P26" s="46"/>
      <c r="Q26" s="47">
        <f t="shared" si="21"/>
        <v>45986</v>
      </c>
      <c r="R26" s="46"/>
      <c r="S26" s="47">
        <f t="shared" si="22"/>
        <v>45987</v>
      </c>
      <c r="T26" s="46"/>
      <c r="U26" s="47">
        <f t="shared" si="23"/>
        <v>45988</v>
      </c>
      <c r="V26" s="46" t="s">
        <v>30</v>
      </c>
      <c r="W26" s="47">
        <f t="shared" si="24"/>
        <v>45989</v>
      </c>
      <c r="X26" s="52" t="s">
        <v>30</v>
      </c>
      <c r="Y26" s="51"/>
      <c r="Z26" s="44"/>
      <c r="AA26" s="25"/>
      <c r="AB26" s="45">
        <f t="shared" si="25"/>
        <v>46013</v>
      </c>
      <c r="AC26" s="46"/>
      <c r="AD26" s="47">
        <f t="shared" si="26"/>
        <v>46014</v>
      </c>
      <c r="AE26" s="46"/>
      <c r="AF26" s="47">
        <f t="shared" si="27"/>
        <v>46015</v>
      </c>
      <c r="AG26" s="46"/>
      <c r="AH26" s="47">
        <f t="shared" si="28"/>
        <v>46016</v>
      </c>
      <c r="AI26" s="46"/>
      <c r="AJ26" s="47">
        <f t="shared" si="29"/>
        <v>46017</v>
      </c>
      <c r="AK26" s="52"/>
      <c r="AL26" s="51"/>
      <c r="AM26" s="44"/>
      <c r="AN26" s="25"/>
      <c r="AO26" s="289"/>
      <c r="AP26" s="263"/>
      <c r="AQ26" s="263"/>
      <c r="AR26" s="263"/>
      <c r="AS26" s="263"/>
      <c r="AT26" s="290"/>
      <c r="AU26" s="291"/>
      <c r="AV26" s="290"/>
      <c r="AW26" s="25"/>
      <c r="AX26" s="275"/>
      <c r="AY26" s="276"/>
      <c r="AZ26" s="277"/>
      <c r="BA26" s="1"/>
      <c r="BB26" s="1"/>
      <c r="BC26" s="1"/>
    </row>
    <row r="27" spans="1:55" ht="17.25" customHeight="1">
      <c r="A27" s="1"/>
      <c r="B27" s="72">
        <f>IF(J26="","",IF(MONTH(J26+3)&lt;&gt;MONTH(J26),"",J26+3))</f>
        <v>45957</v>
      </c>
      <c r="C27" s="55"/>
      <c r="D27" s="56">
        <f>IF(B27="","",IF(MONTH(B27+1)&lt;&gt;MONTH(B27),"",B27+1))</f>
        <v>45958</v>
      </c>
      <c r="E27" s="55"/>
      <c r="F27" s="56">
        <f>IF(D27="","",IF(MONTH(D27+1)&lt;&gt;MONTH(D27),"",D27+1))</f>
        <v>45959</v>
      </c>
      <c r="G27" s="55"/>
      <c r="H27" s="56">
        <f>IF(F27="","",IF(MONTH(F27+1)&lt;&gt;MONTH(F27),"",F27+1))</f>
        <v>45960</v>
      </c>
      <c r="I27" s="55"/>
      <c r="J27" s="56">
        <f>IF(H27="","",IF(MONTH(H27+1)&lt;&gt;MONTH(H27),"",H27+1))</f>
        <v>45961</v>
      </c>
      <c r="K27" s="73"/>
      <c r="L27" s="53" t="s">
        <v>38</v>
      </c>
      <c r="M27" s="50">
        <f>COUNTIFS(B23:B27:D23:D27:F23:F27:H23:H27:J23:J27,"&gt;0",C23:C27:E23:E27:G23:G27:I23:I27:K23:K27,"=o")</f>
        <v>0</v>
      </c>
      <c r="N27" s="25"/>
      <c r="O27" s="72" t="str">
        <f>IF(W26="","",IF(MONTH(W26+3)&lt;&gt;MONTH(W26),"",W26+3))</f>
        <v/>
      </c>
      <c r="P27" s="55"/>
      <c r="Q27" s="56" t="str">
        <f>IF(O27="","",IF(MONTH(O27+1)&lt;&gt;MONTH(O27),"",O27+1))</f>
        <v/>
      </c>
      <c r="R27" s="55"/>
      <c r="S27" s="56" t="str">
        <f>IF(Q27="","",IF(MONTH(Q27+1)&lt;&gt;MONTH(Q27),"",Q27+1))</f>
        <v/>
      </c>
      <c r="T27" s="55"/>
      <c r="U27" s="56" t="str">
        <f>IF(S27="","",IF(MONTH(S27+1)&lt;&gt;MONTH(S27),"",S27+1))</f>
        <v/>
      </c>
      <c r="V27" s="55"/>
      <c r="W27" s="56" t="str">
        <f>IF(U27="","",IF(MONTH(U27+1)&lt;&gt;MONTH(U27),"",U27+1))</f>
        <v/>
      </c>
      <c r="X27" s="73"/>
      <c r="Y27" s="53" t="s">
        <v>38</v>
      </c>
      <c r="Z27" s="50">
        <f>COUNTIFS(O23:O27:Q23:Q27:S23:S27:U23:U27:W23:W27,"&gt;0",P23:P27:R23:R27:T23:T27:V23:V27:X23:X27,"=o")</f>
        <v>0</v>
      </c>
      <c r="AA27" s="25"/>
      <c r="AB27" s="72">
        <f>IF(AJ26="","",IF(MONTH(AJ26+3)&lt;&gt;MONTH(AJ26),"",AJ26+3))</f>
        <v>46020</v>
      </c>
      <c r="AC27" s="55"/>
      <c r="AD27" s="56">
        <f>IF(AB27="","",IF(MONTH(AB27+1)&lt;&gt;MONTH(AB27),"",AB27+1))</f>
        <v>46021</v>
      </c>
      <c r="AE27" s="55"/>
      <c r="AF27" s="56">
        <f>IF(AD27="","",IF(MONTH(AD27+1)&lt;&gt;MONTH(AD27),"",AD27+1))</f>
        <v>46022</v>
      </c>
      <c r="AG27" s="55"/>
      <c r="AH27" s="56" t="str">
        <f>IF(AF27="","",IF(MONTH(AF27+1)&lt;&gt;MONTH(AF27),"",AF27+1))</f>
        <v/>
      </c>
      <c r="AI27" s="55"/>
      <c r="AJ27" s="56" t="str">
        <f>IF(AH27="","",IF(MONTH(AH27+1)&lt;&gt;MONTH(AH27),"",AH27+1))</f>
        <v/>
      </c>
      <c r="AK27" s="73"/>
      <c r="AL27" s="53" t="s">
        <v>38</v>
      </c>
      <c r="AM27" s="50">
        <f>COUNTIFS(AB23:AB27:AD23:AD27:AF23:AF27:AH23:AH27:AJ23:AJ27,"&gt;0",AC23:AC27:AE23:AE27:AG23:AG27:AI23:AI27:AK23:AK27,"=o")</f>
        <v>0</v>
      </c>
      <c r="AN27" s="25"/>
      <c r="AO27" s="268"/>
      <c r="AP27" s="269"/>
      <c r="AQ27" s="269"/>
      <c r="AR27" s="269"/>
      <c r="AS27" s="269"/>
      <c r="AT27" s="271"/>
      <c r="AU27" s="268"/>
      <c r="AV27" s="271"/>
      <c r="AW27" s="25"/>
      <c r="AX27" s="275"/>
      <c r="AY27" s="276"/>
      <c r="AZ27" s="277"/>
      <c r="BA27" s="1"/>
      <c r="BB27" s="1"/>
      <c r="BC27" s="1"/>
    </row>
    <row r="28" spans="1:55" ht="15" customHeight="1">
      <c r="A28" s="1"/>
      <c r="B28" s="58" t="s">
        <v>39</v>
      </c>
      <c r="C28" s="61"/>
      <c r="D28" s="61"/>
      <c r="E28" s="61"/>
      <c r="F28" s="61"/>
      <c r="G28" s="61"/>
      <c r="H28" s="61"/>
      <c r="I28" s="61"/>
      <c r="J28" s="61"/>
      <c r="K28" s="74"/>
      <c r="L28" s="51"/>
      <c r="M28" s="44"/>
      <c r="N28" s="25"/>
      <c r="O28" s="58" t="s">
        <v>39</v>
      </c>
      <c r="P28" s="61"/>
      <c r="Q28" s="61"/>
      <c r="R28" s="61"/>
      <c r="S28" s="61"/>
      <c r="T28" s="61"/>
      <c r="U28" s="61"/>
      <c r="V28" s="61"/>
      <c r="W28" s="61"/>
      <c r="X28" s="74"/>
      <c r="Y28" s="51"/>
      <c r="Z28" s="44"/>
      <c r="AA28" s="25"/>
      <c r="AB28" s="58" t="s">
        <v>39</v>
      </c>
      <c r="AC28" s="61"/>
      <c r="AD28" s="61"/>
      <c r="AE28" s="61"/>
      <c r="AF28" s="61"/>
      <c r="AG28" s="61"/>
      <c r="AH28" s="61"/>
      <c r="AI28" s="61"/>
      <c r="AJ28" s="61"/>
      <c r="AK28" s="74"/>
      <c r="AL28" s="51"/>
      <c r="AM28" s="44"/>
      <c r="AN28" s="25"/>
      <c r="AO28" s="289"/>
      <c r="AP28" s="263"/>
      <c r="AQ28" s="263"/>
      <c r="AR28" s="263"/>
      <c r="AS28" s="263"/>
      <c r="AT28" s="290"/>
      <c r="AU28" s="291"/>
      <c r="AV28" s="290"/>
      <c r="AW28" s="9"/>
      <c r="AX28" s="275"/>
      <c r="AY28" s="276"/>
      <c r="AZ28" s="277"/>
      <c r="BA28" s="1"/>
      <c r="BB28" s="1"/>
      <c r="BC28" s="1"/>
    </row>
    <row r="29" spans="1:55" ht="15" customHeight="1">
      <c r="A29" s="1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4" t="s">
        <v>40</v>
      </c>
      <c r="M29" s="65">
        <f>SUM(M23,M25,M27)</f>
        <v>23</v>
      </c>
      <c r="N29" s="43"/>
      <c r="O29" s="62"/>
      <c r="P29" s="63"/>
      <c r="Q29" s="63"/>
      <c r="R29" s="63"/>
      <c r="S29" s="63"/>
      <c r="T29" s="63"/>
      <c r="U29" s="63"/>
      <c r="V29" s="63"/>
      <c r="W29" s="63"/>
      <c r="X29" s="63"/>
      <c r="Y29" s="64" t="s">
        <v>40</v>
      </c>
      <c r="Z29" s="65">
        <f>SUM(Z23,Z25,Z27)</f>
        <v>18</v>
      </c>
      <c r="AA29" s="43"/>
      <c r="AB29" s="62"/>
      <c r="AC29" s="63"/>
      <c r="AD29" s="63"/>
      <c r="AE29" s="63"/>
      <c r="AF29" s="63"/>
      <c r="AG29" s="63"/>
      <c r="AH29" s="63"/>
      <c r="AI29" s="63"/>
      <c r="AJ29" s="63"/>
      <c r="AK29" s="63"/>
      <c r="AL29" s="64" t="s">
        <v>40</v>
      </c>
      <c r="AM29" s="65">
        <f>SUM(AM23,AM25,AM27)</f>
        <v>23</v>
      </c>
      <c r="AN29" s="43"/>
      <c r="AO29" s="268"/>
      <c r="AP29" s="269"/>
      <c r="AQ29" s="269"/>
      <c r="AR29" s="269"/>
      <c r="AS29" s="269"/>
      <c r="AT29" s="271"/>
      <c r="AU29" s="268"/>
      <c r="AV29" s="271"/>
      <c r="AW29" s="75"/>
      <c r="AX29" s="278"/>
      <c r="AY29" s="279"/>
      <c r="AZ29" s="280"/>
      <c r="BA29" s="1"/>
      <c r="BB29" s="1"/>
      <c r="BC29" s="1"/>
    </row>
    <row r="30" spans="1:55" ht="15" customHeight="1">
      <c r="A30" s="1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66"/>
      <c r="M30" s="25"/>
      <c r="N30" s="43" t="s">
        <v>43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66"/>
      <c r="Z30" s="25"/>
      <c r="AA30" s="43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66"/>
      <c r="AM30" s="66"/>
      <c r="AN30" s="43"/>
      <c r="AO30" s="289"/>
      <c r="AP30" s="263"/>
      <c r="AQ30" s="263"/>
      <c r="AR30" s="263"/>
      <c r="AS30" s="263"/>
      <c r="AT30" s="290"/>
      <c r="AU30" s="291"/>
      <c r="AV30" s="290"/>
      <c r="AW30" s="75"/>
      <c r="AX30" s="75"/>
      <c r="AY30" s="66"/>
      <c r="AZ30" s="1"/>
      <c r="BA30" s="1"/>
      <c r="BB30" s="1"/>
      <c r="BC30" s="1"/>
    </row>
    <row r="31" spans="1:55" ht="15" customHeight="1">
      <c r="A31" s="1"/>
      <c r="B31" s="264">
        <f>DATE($B$10+1,1,1)</f>
        <v>46023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6"/>
      <c r="M31" s="42" t="s">
        <v>22</v>
      </c>
      <c r="N31" s="43"/>
      <c r="O31" s="264">
        <f>DATE($B$10+1,2,1)</f>
        <v>46054</v>
      </c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Z31" s="42" t="s">
        <v>22</v>
      </c>
      <c r="AA31" s="43"/>
      <c r="AB31" s="264">
        <f>DATE($B$10+1,3,1)</f>
        <v>46082</v>
      </c>
      <c r="AC31" s="265"/>
      <c r="AD31" s="265"/>
      <c r="AE31" s="265"/>
      <c r="AF31" s="265"/>
      <c r="AG31" s="265"/>
      <c r="AH31" s="265"/>
      <c r="AI31" s="265"/>
      <c r="AJ31" s="265"/>
      <c r="AK31" s="265"/>
      <c r="AL31" s="266"/>
      <c r="AM31" s="42" t="s">
        <v>22</v>
      </c>
      <c r="AN31" s="43"/>
      <c r="AO31" s="268"/>
      <c r="AP31" s="269"/>
      <c r="AQ31" s="269"/>
      <c r="AR31" s="269"/>
      <c r="AS31" s="269"/>
      <c r="AT31" s="271"/>
      <c r="AU31" s="268"/>
      <c r="AV31" s="271"/>
      <c r="AW31" s="67"/>
      <c r="AX31" s="67"/>
      <c r="AY31" s="70"/>
      <c r="AZ31" s="71"/>
      <c r="BA31" s="1"/>
      <c r="BB31" s="1"/>
      <c r="BC31" s="1"/>
    </row>
    <row r="32" spans="1:55" ht="15" customHeight="1">
      <c r="A32" s="1"/>
      <c r="B32" s="259" t="s">
        <v>25</v>
      </c>
      <c r="C32" s="260"/>
      <c r="D32" s="261" t="s">
        <v>26</v>
      </c>
      <c r="E32" s="260"/>
      <c r="F32" s="261" t="s">
        <v>27</v>
      </c>
      <c r="G32" s="260"/>
      <c r="H32" s="261" t="s">
        <v>28</v>
      </c>
      <c r="I32" s="260"/>
      <c r="J32" s="261" t="s">
        <v>29</v>
      </c>
      <c r="K32" s="260"/>
      <c r="L32" s="24"/>
      <c r="M32" s="44"/>
      <c r="N32" s="25"/>
      <c r="O32" s="259" t="s">
        <v>25</v>
      </c>
      <c r="P32" s="260"/>
      <c r="Q32" s="261" t="s">
        <v>26</v>
      </c>
      <c r="R32" s="260"/>
      <c r="S32" s="261" t="s">
        <v>27</v>
      </c>
      <c r="T32" s="260"/>
      <c r="U32" s="261" t="s">
        <v>28</v>
      </c>
      <c r="V32" s="260"/>
      <c r="W32" s="261" t="s">
        <v>29</v>
      </c>
      <c r="X32" s="260"/>
      <c r="Y32" s="24"/>
      <c r="Z32" s="44"/>
      <c r="AA32" s="25"/>
      <c r="AB32" s="259" t="s">
        <v>25</v>
      </c>
      <c r="AC32" s="260"/>
      <c r="AD32" s="261" t="s">
        <v>26</v>
      </c>
      <c r="AE32" s="260"/>
      <c r="AF32" s="261" t="s">
        <v>27</v>
      </c>
      <c r="AG32" s="260"/>
      <c r="AH32" s="261" t="s">
        <v>28</v>
      </c>
      <c r="AI32" s="260"/>
      <c r="AJ32" s="261" t="s">
        <v>29</v>
      </c>
      <c r="AK32" s="260"/>
      <c r="AL32" s="24"/>
      <c r="AM32" s="44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76"/>
      <c r="BA32" s="1"/>
      <c r="BB32" s="1"/>
      <c r="BC32" s="1"/>
    </row>
    <row r="33" spans="1:55" ht="17.25" customHeight="1">
      <c r="A33" s="1"/>
      <c r="B33" s="45" t="str">
        <f>IF(WEEKDAY(B31,2)=1,B31,IF(WEEKDAY(B31,2)&gt;5,B31+(8-WEEKDAY(B31,2)),""))</f>
        <v/>
      </c>
      <c r="C33" s="46"/>
      <c r="D33" s="47" t="str">
        <f>IF(B33="",IF(WEEKDAY(B31,2)=MOD(1,7)+1,B31,""),B33+1)</f>
        <v/>
      </c>
      <c r="E33" s="46"/>
      <c r="F33" s="47" t="str">
        <f>IF(D33="",IF(WEEKDAY(B31,2)=MOD(1,7)+2,B31,""),D33+1)</f>
        <v/>
      </c>
      <c r="G33" s="46"/>
      <c r="H33" s="47">
        <f>IF(F33="",IF(WEEKDAY(B31,2)=MOD(1,7)+3,B31,""),F33+1)</f>
        <v>46023</v>
      </c>
      <c r="I33" s="46"/>
      <c r="J33" s="47">
        <f>IF(H33="",IF(WEEKDAY(B31,2)=MOD(1,7)+4,B31,""),H33+1)</f>
        <v>46024</v>
      </c>
      <c r="K33" s="48"/>
      <c r="L33" s="49" t="s">
        <v>31</v>
      </c>
      <c r="M33" s="50">
        <f>COUNTIFS(B33:B37:D33:D37:F33:F37:H33:H37:J33:J37,"&gt;0",C33:C37:E33:E37:G33:G37:I33:I37:K33:K37,"")</f>
        <v>22</v>
      </c>
      <c r="N33" s="25"/>
      <c r="O33" s="45">
        <f>IF(WEEKDAY(O31,2)=1,O31,IF(WEEKDAY(O31,2)&gt;5,O31+(8-WEEKDAY(O31,2)),""))</f>
        <v>46055</v>
      </c>
      <c r="P33" s="46"/>
      <c r="Q33" s="47">
        <f>IF(O33="",IF(WEEKDAY(O31,2)=MOD(1,7)+1,O31,""),O33+1)</f>
        <v>46056</v>
      </c>
      <c r="R33" s="46"/>
      <c r="S33" s="47">
        <f>IF(Q33="",IF(WEEKDAY(O31,2)=MOD(1,7)+2,O31,""),Q33+1)</f>
        <v>46057</v>
      </c>
      <c r="T33" s="46"/>
      <c r="U33" s="47">
        <f>IF(S33="",IF(WEEKDAY(O31,2)=MOD(1,7)+3,O31,""),S33+1)</f>
        <v>46058</v>
      </c>
      <c r="V33" s="46"/>
      <c r="W33" s="47">
        <f>IF(U33="",IF(WEEKDAY(O31,2)=MOD(1,7)+4,O31,""),U33+1)</f>
        <v>46059</v>
      </c>
      <c r="X33" s="48"/>
      <c r="Y33" s="49" t="s">
        <v>31</v>
      </c>
      <c r="Z33" s="50">
        <f>COUNTIFS(O33:O37:Q33:Q37:S33:S37:U33:U37:W33:W37,"&gt;0",P33:P37:R33:R37:T33:T37:V33:V37:X33:X37,"")</f>
        <v>20</v>
      </c>
      <c r="AA33" s="25"/>
      <c r="AB33" s="45">
        <f>IF(WEEKDAY(AB31,2)=1,AB31,IF(WEEKDAY(AB31,2)&gt;5,AB31+(8-WEEKDAY(AB31,2)),""))</f>
        <v>46083</v>
      </c>
      <c r="AC33" s="46"/>
      <c r="AD33" s="47">
        <f>IF(AB33="",IF(WEEKDAY(AB31,2)=MOD(1,7)+1,AB31,""),AB33+1)</f>
        <v>46084</v>
      </c>
      <c r="AE33" s="46"/>
      <c r="AF33" s="47">
        <f>IF(AD33="",IF(WEEKDAY(AB31,2)=MOD(1,7)+2,AB31,""),AD33+1)</f>
        <v>46085</v>
      </c>
      <c r="AG33" s="46"/>
      <c r="AH33" s="47">
        <f>IF(AF33="",IF(WEEKDAY(AB31,2)=MOD(1,7)+3,AB31,""),AF33+1)</f>
        <v>46086</v>
      </c>
      <c r="AI33" s="46"/>
      <c r="AJ33" s="47">
        <f>IF(AH33="",IF(WEEKDAY(AB31,2)=MOD(1,7)+4,AB31,""),AH33+1)</f>
        <v>46087</v>
      </c>
      <c r="AK33" s="48"/>
      <c r="AL33" s="49" t="s">
        <v>31</v>
      </c>
      <c r="AM33" s="50">
        <f>COUNTIFS(AB33:AB37:AD33:AD37:AF33:AF37:AH33:AH37:AJ33:AJ37,"&gt;0",AC33:AC37:AE33:AE37:AG33:AG37:AI33:AI37:AK33:AK37,"")</f>
        <v>22</v>
      </c>
      <c r="AN33" s="25"/>
      <c r="AO33" s="292" t="s">
        <v>44</v>
      </c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4"/>
      <c r="BA33" s="1"/>
      <c r="BB33" s="1"/>
      <c r="BC33" s="1"/>
    </row>
    <row r="34" spans="1:55" ht="17.25" customHeight="1">
      <c r="A34" s="1"/>
      <c r="B34" s="45">
        <f t="shared" ref="B34:B36" si="30">J33+3</f>
        <v>46027</v>
      </c>
      <c r="C34" s="46"/>
      <c r="D34" s="47">
        <f t="shared" ref="D34:D36" si="31">B34+1</f>
        <v>46028</v>
      </c>
      <c r="E34" s="46"/>
      <c r="F34" s="47">
        <f t="shared" ref="F34:F36" si="32">D34+1</f>
        <v>46029</v>
      </c>
      <c r="G34" s="46"/>
      <c r="H34" s="47">
        <f t="shared" ref="H34:H36" si="33">F34+1</f>
        <v>46030</v>
      </c>
      <c r="I34" s="46"/>
      <c r="J34" s="47">
        <f t="shared" ref="J34:J36" si="34">H34+1</f>
        <v>46031</v>
      </c>
      <c r="K34" s="48"/>
      <c r="L34" s="51"/>
      <c r="M34" s="44"/>
      <c r="N34" s="25"/>
      <c r="O34" s="45">
        <f t="shared" ref="O34:O36" si="35">W33+3</f>
        <v>46062</v>
      </c>
      <c r="P34" s="46"/>
      <c r="Q34" s="47">
        <f t="shared" ref="Q34:Q36" si="36">O34+1</f>
        <v>46063</v>
      </c>
      <c r="R34" s="46"/>
      <c r="S34" s="47">
        <f t="shared" ref="S34:S36" si="37">Q34+1</f>
        <v>46064</v>
      </c>
      <c r="T34" s="46"/>
      <c r="U34" s="47">
        <f t="shared" ref="U34:U36" si="38">S34+1</f>
        <v>46065</v>
      </c>
      <c r="V34" s="46"/>
      <c r="W34" s="47">
        <f t="shared" ref="W34:W36" si="39">U34+1</f>
        <v>46066</v>
      </c>
      <c r="X34" s="48"/>
      <c r="Y34" s="51"/>
      <c r="Z34" s="44"/>
      <c r="AA34" s="25"/>
      <c r="AB34" s="45">
        <f t="shared" ref="AB34:AB36" si="40">AJ33+3</f>
        <v>46090</v>
      </c>
      <c r="AC34" s="46"/>
      <c r="AD34" s="47">
        <f t="shared" ref="AD34:AD36" si="41">AB34+1</f>
        <v>46091</v>
      </c>
      <c r="AE34" s="46"/>
      <c r="AF34" s="47">
        <f t="shared" ref="AF34:AF36" si="42">AD34+1</f>
        <v>46092</v>
      </c>
      <c r="AG34" s="46"/>
      <c r="AH34" s="47">
        <f t="shared" ref="AH34:AH36" si="43">AF34+1</f>
        <v>46093</v>
      </c>
      <c r="AI34" s="46"/>
      <c r="AJ34" s="47">
        <f t="shared" ref="AJ34:AJ36" si="44">AH34+1</f>
        <v>46094</v>
      </c>
      <c r="AK34" s="48"/>
      <c r="AL34" s="51"/>
      <c r="AM34" s="44"/>
      <c r="AN34" s="25"/>
      <c r="AO34" s="278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80"/>
      <c r="BA34" s="1"/>
      <c r="BB34" s="1"/>
      <c r="BC34" s="1"/>
    </row>
    <row r="35" spans="1:55" ht="17.25" customHeight="1">
      <c r="A35" s="1"/>
      <c r="B35" s="45">
        <f t="shared" si="30"/>
        <v>46034</v>
      </c>
      <c r="C35" s="46"/>
      <c r="D35" s="47">
        <f t="shared" si="31"/>
        <v>46035</v>
      </c>
      <c r="E35" s="46"/>
      <c r="F35" s="47">
        <f t="shared" si="32"/>
        <v>46036</v>
      </c>
      <c r="G35" s="46"/>
      <c r="H35" s="47">
        <f t="shared" si="33"/>
        <v>46037</v>
      </c>
      <c r="I35" s="46"/>
      <c r="J35" s="47">
        <f t="shared" si="34"/>
        <v>46038</v>
      </c>
      <c r="K35" s="52"/>
      <c r="L35" s="53" t="s">
        <v>34</v>
      </c>
      <c r="M35" s="50">
        <f>COUNTIFS(B33:B37:D33:D37:F33:F37:H33:H37:J33:J37,"&gt;0",C33:C37:E33:E37:G33:G37:I33:I37:K33:K37,"=H")</f>
        <v>0</v>
      </c>
      <c r="N35" s="25"/>
      <c r="O35" s="45">
        <f t="shared" si="35"/>
        <v>46069</v>
      </c>
      <c r="P35" s="46"/>
      <c r="Q35" s="47">
        <f t="shared" si="36"/>
        <v>46070</v>
      </c>
      <c r="R35" s="46"/>
      <c r="S35" s="47">
        <f t="shared" si="37"/>
        <v>46071</v>
      </c>
      <c r="T35" s="46"/>
      <c r="U35" s="47">
        <f t="shared" si="38"/>
        <v>46072</v>
      </c>
      <c r="V35" s="46"/>
      <c r="W35" s="47">
        <f t="shared" si="39"/>
        <v>46073</v>
      </c>
      <c r="X35" s="52"/>
      <c r="Y35" s="53" t="s">
        <v>34</v>
      </c>
      <c r="Z35" s="50">
        <f>COUNTIFS(O33:O37:Q33:Q37:S33:S37:U33:U37:W33:W37,"&gt;0",P33:P37:R33:R37:T33:T37:V33:V37:X33:X37,"=H")</f>
        <v>0</v>
      </c>
      <c r="AA35" s="25"/>
      <c r="AB35" s="45">
        <f t="shared" si="40"/>
        <v>46097</v>
      </c>
      <c r="AC35" s="46"/>
      <c r="AD35" s="47">
        <f t="shared" si="41"/>
        <v>46098</v>
      </c>
      <c r="AE35" s="46"/>
      <c r="AF35" s="47">
        <f t="shared" si="42"/>
        <v>46099</v>
      </c>
      <c r="AG35" s="46"/>
      <c r="AH35" s="47">
        <f t="shared" si="43"/>
        <v>46100</v>
      </c>
      <c r="AI35" s="46"/>
      <c r="AJ35" s="47">
        <f t="shared" si="44"/>
        <v>46101</v>
      </c>
      <c r="AK35" s="52"/>
      <c r="AL35" s="53" t="s">
        <v>34</v>
      </c>
      <c r="AM35" s="50">
        <f>COUNTIFS(AB33:AB37:AD33:AD37:AF33:AF37:AH33:AH37:AJ33:AJ37,"&gt;0",AC33:AC37:AE33:AE37:AG33:AG37:AI33:AI37:AK33:AK37,"=H")</f>
        <v>0</v>
      </c>
      <c r="AN35" s="25"/>
      <c r="AO35" s="293"/>
      <c r="AP35" s="294"/>
      <c r="AQ35" s="77"/>
      <c r="AR35" s="77"/>
      <c r="AS35" s="78"/>
      <c r="AT35" s="79"/>
      <c r="AU35" s="295" t="s">
        <v>45</v>
      </c>
      <c r="AV35" s="296"/>
      <c r="AW35" s="296"/>
      <c r="AX35" s="296"/>
      <c r="AY35" s="296"/>
      <c r="AZ35" s="297"/>
      <c r="BA35" s="1"/>
      <c r="BB35" s="1"/>
      <c r="BC35" s="1"/>
    </row>
    <row r="36" spans="1:55" ht="17.25" customHeight="1">
      <c r="A36" s="1"/>
      <c r="B36" s="45">
        <f t="shared" si="30"/>
        <v>46041</v>
      </c>
      <c r="C36" s="46"/>
      <c r="D36" s="47">
        <f t="shared" si="31"/>
        <v>46042</v>
      </c>
      <c r="E36" s="46"/>
      <c r="F36" s="47">
        <f t="shared" si="32"/>
        <v>46043</v>
      </c>
      <c r="G36" s="46"/>
      <c r="H36" s="47">
        <f t="shared" si="33"/>
        <v>46044</v>
      </c>
      <c r="I36" s="46"/>
      <c r="J36" s="47">
        <f t="shared" si="34"/>
        <v>46045</v>
      </c>
      <c r="K36" s="52"/>
      <c r="L36" s="51"/>
      <c r="M36" s="44"/>
      <c r="N36" s="25"/>
      <c r="O36" s="45">
        <f t="shared" si="35"/>
        <v>46076</v>
      </c>
      <c r="P36" s="46"/>
      <c r="Q36" s="47">
        <f t="shared" si="36"/>
        <v>46077</v>
      </c>
      <c r="R36" s="46"/>
      <c r="S36" s="47">
        <f t="shared" si="37"/>
        <v>46078</v>
      </c>
      <c r="T36" s="46"/>
      <c r="U36" s="47">
        <f t="shared" si="38"/>
        <v>46079</v>
      </c>
      <c r="V36" s="46"/>
      <c r="W36" s="47">
        <f t="shared" si="39"/>
        <v>46080</v>
      </c>
      <c r="X36" s="52"/>
      <c r="Y36" s="51"/>
      <c r="Z36" s="44"/>
      <c r="AA36" s="25"/>
      <c r="AB36" s="45">
        <f t="shared" si="40"/>
        <v>46104</v>
      </c>
      <c r="AC36" s="46"/>
      <c r="AD36" s="47">
        <f t="shared" si="41"/>
        <v>46105</v>
      </c>
      <c r="AE36" s="46"/>
      <c r="AF36" s="47">
        <f t="shared" si="42"/>
        <v>46106</v>
      </c>
      <c r="AG36" s="46"/>
      <c r="AH36" s="47">
        <f t="shared" si="43"/>
        <v>46107</v>
      </c>
      <c r="AI36" s="46"/>
      <c r="AJ36" s="47">
        <f t="shared" si="44"/>
        <v>46108</v>
      </c>
      <c r="AK36" s="52"/>
      <c r="AL36" s="51"/>
      <c r="AM36" s="44"/>
      <c r="AN36" s="25"/>
      <c r="AO36" s="293" t="s">
        <v>46</v>
      </c>
      <c r="AP36" s="294"/>
      <c r="AQ36" s="77"/>
      <c r="AR36" s="80"/>
      <c r="AS36" s="81"/>
      <c r="AT36" s="79"/>
      <c r="AU36" s="82"/>
      <c r="AV36" s="79"/>
      <c r="AW36" s="79"/>
      <c r="AX36" s="78"/>
      <c r="AY36" s="78"/>
      <c r="AZ36" s="83"/>
      <c r="BA36" s="1"/>
      <c r="BB36" s="1"/>
      <c r="BC36" s="1"/>
    </row>
    <row r="37" spans="1:55" ht="17.25" customHeight="1">
      <c r="A37" s="1"/>
      <c r="B37" s="72">
        <f>IF(J36="","",IF(MONTH(J36+3)&lt;&gt;MONTH(J36),"",J36+3))</f>
        <v>46048</v>
      </c>
      <c r="C37" s="55"/>
      <c r="D37" s="56">
        <f>IF(B37="","",IF(MONTH(B37+1)&lt;&gt;MONTH(B37),"",B37+1))</f>
        <v>46049</v>
      </c>
      <c r="E37" s="55"/>
      <c r="F37" s="56">
        <f>IF(D37="","",IF(MONTH(D37+1)&lt;&gt;MONTH(D37),"",D37+1))</f>
        <v>46050</v>
      </c>
      <c r="G37" s="55"/>
      <c r="H37" s="56">
        <f>IF(F37="","",IF(MONTH(F37+1)&lt;&gt;MONTH(F37),"",F37+1))</f>
        <v>46051</v>
      </c>
      <c r="I37" s="55"/>
      <c r="J37" s="56">
        <f>IF(H37="","",IF(MONTH(H37+1)&lt;&gt;MONTH(H37),"",H37+1))</f>
        <v>46052</v>
      </c>
      <c r="K37" s="73"/>
      <c r="L37" s="53" t="s">
        <v>38</v>
      </c>
      <c r="M37" s="50">
        <f>COUNTIFS(B33:B37:D33:D37:F33:F37:H33:H37:J33:J37,"&gt;0",C33:C37:E33:E37:G33:G37:I33:I37:K33:K37,"=o")</f>
        <v>0</v>
      </c>
      <c r="N37" s="25"/>
      <c r="O37" s="72" t="str">
        <f>IF(W36="","",IF(MONTH(W36+3)&lt;&gt;MONTH(W36),"",W36+3))</f>
        <v/>
      </c>
      <c r="P37" s="55"/>
      <c r="Q37" s="56" t="str">
        <f>IF(O37="","",IF(MONTH(O37+1)&lt;&gt;MONTH(O37),"",O37+1))</f>
        <v/>
      </c>
      <c r="R37" s="55"/>
      <c r="S37" s="56" t="str">
        <f>IF(Q37="","",IF(MONTH(Q37+1)&lt;&gt;MONTH(Q37),"",Q37+1))</f>
        <v/>
      </c>
      <c r="T37" s="55"/>
      <c r="U37" s="56" t="str">
        <f>IF(S37="","",IF(MONTH(S37+1)&lt;&gt;MONTH(S37),"",S37+1))</f>
        <v/>
      </c>
      <c r="V37" s="55"/>
      <c r="W37" s="56" t="str">
        <f>IF(U37="","",IF(MONTH(U37+1)&lt;&gt;MONTH(U37),"",U37+1))</f>
        <v/>
      </c>
      <c r="X37" s="73"/>
      <c r="Y37" s="53" t="s">
        <v>38</v>
      </c>
      <c r="Z37" s="50">
        <f>COUNTIFS(O33:O37:Q33:Q37:S33:S37:U33:U37:W33:W37,"&gt;0",P33:P37:R33:R37:T33:T37:V33:V37:X33:X37,"=o")</f>
        <v>0</v>
      </c>
      <c r="AA37" s="25"/>
      <c r="AB37" s="72">
        <f>IF(AJ36="","",IF(MONTH(AJ36+3)&lt;&gt;MONTH(AJ36),"",AJ36+3))</f>
        <v>46111</v>
      </c>
      <c r="AC37" s="55"/>
      <c r="AD37" s="56">
        <f>IF(AB37="","",IF(MONTH(AB37+1)&lt;&gt;MONTH(AB37),"",AB37+1))</f>
        <v>46112</v>
      </c>
      <c r="AE37" s="55"/>
      <c r="AF37" s="56" t="str">
        <f>IF(AD37="","",IF(MONTH(AD37+1)&lt;&gt;MONTH(AD37),"",AD37+1))</f>
        <v/>
      </c>
      <c r="AG37" s="55"/>
      <c r="AH37" s="56" t="str">
        <f>IF(AF37="","",IF(MONTH(AF37+1)&lt;&gt;MONTH(AF37),"",AF37+1))</f>
        <v/>
      </c>
      <c r="AI37" s="55"/>
      <c r="AJ37" s="56" t="str">
        <f>IF(AH37="","",IF(MONTH(AH37+1)&lt;&gt;MONTH(AH37),"",AH37+1))</f>
        <v/>
      </c>
      <c r="AK37" s="73"/>
      <c r="AL37" s="53" t="s">
        <v>38</v>
      </c>
      <c r="AM37" s="50">
        <f>COUNTIFS(AB33:AB37:AD33:AD37:AF33:AF37:AH33:AH37:AJ33:AJ37,"&gt;0",AC33:AC37:AE33:AE37:AG33:AG37:AI33:AI37:AK33:AK37,"=o")</f>
        <v>0</v>
      </c>
      <c r="AN37" s="25"/>
      <c r="AO37" s="293" t="s">
        <v>47</v>
      </c>
      <c r="AP37" s="294"/>
      <c r="AQ37" s="77"/>
      <c r="AR37" s="84"/>
      <c r="AS37" s="85"/>
      <c r="AT37" s="79"/>
      <c r="AU37" s="82"/>
      <c r="AV37" s="79"/>
      <c r="AW37" s="79"/>
      <c r="AX37" s="78"/>
      <c r="AY37" s="78"/>
      <c r="AZ37" s="83"/>
      <c r="BA37" s="1"/>
      <c r="BB37" s="1"/>
      <c r="BC37" s="1"/>
    </row>
    <row r="38" spans="1:55" ht="15" customHeight="1">
      <c r="A38" s="1"/>
      <c r="B38" s="58" t="s">
        <v>39</v>
      </c>
      <c r="C38" s="61"/>
      <c r="D38" s="61"/>
      <c r="E38" s="61"/>
      <c r="F38" s="61"/>
      <c r="G38" s="61"/>
      <c r="H38" s="61"/>
      <c r="I38" s="61"/>
      <c r="J38" s="61"/>
      <c r="K38" s="74"/>
      <c r="L38" s="51"/>
      <c r="M38" s="44"/>
      <c r="N38" s="25"/>
      <c r="O38" s="58" t="s">
        <v>39</v>
      </c>
      <c r="P38" s="61"/>
      <c r="Q38" s="61"/>
      <c r="R38" s="61"/>
      <c r="S38" s="61"/>
      <c r="T38" s="61"/>
      <c r="U38" s="61"/>
      <c r="V38" s="61"/>
      <c r="W38" s="61"/>
      <c r="X38" s="74"/>
      <c r="Y38" s="51"/>
      <c r="Z38" s="44"/>
      <c r="AA38" s="25"/>
      <c r="AB38" s="58" t="s">
        <v>39</v>
      </c>
      <c r="AC38" s="59"/>
      <c r="AD38" s="59"/>
      <c r="AE38" s="59"/>
      <c r="AF38" s="61"/>
      <c r="AG38" s="61"/>
      <c r="AH38" s="61"/>
      <c r="AI38" s="61"/>
      <c r="AJ38" s="61"/>
      <c r="AK38" s="74"/>
      <c r="AL38" s="51"/>
      <c r="AM38" s="44"/>
      <c r="AN38" s="43"/>
      <c r="AO38" s="293" t="s">
        <v>48</v>
      </c>
      <c r="AP38" s="294"/>
      <c r="AQ38" s="78"/>
      <c r="AR38" s="85"/>
      <c r="AS38" s="85"/>
      <c r="AT38" s="78"/>
      <c r="AU38" s="82"/>
      <c r="AV38" s="79"/>
      <c r="AW38" s="79"/>
      <c r="AX38" s="78"/>
      <c r="AY38" s="78"/>
      <c r="AZ38" s="83"/>
      <c r="BA38" s="1"/>
      <c r="BB38" s="1"/>
      <c r="BC38" s="1"/>
    </row>
    <row r="39" spans="1:55" ht="15" customHeight="1">
      <c r="A39" s="1"/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4" t="s">
        <v>40</v>
      </c>
      <c r="M39" s="65">
        <f>SUM(M33,M35,M37)</f>
        <v>22</v>
      </c>
      <c r="N39" s="43"/>
      <c r="O39" s="62"/>
      <c r="P39" s="63"/>
      <c r="Q39" s="63"/>
      <c r="R39" s="63"/>
      <c r="S39" s="63"/>
      <c r="T39" s="63"/>
      <c r="U39" s="63"/>
      <c r="V39" s="63"/>
      <c r="W39" s="63"/>
      <c r="X39" s="63"/>
      <c r="Y39" s="64" t="s">
        <v>40</v>
      </c>
      <c r="Z39" s="65">
        <f>SUM(Z33,Z35,Z37)</f>
        <v>20</v>
      </c>
      <c r="AA39" s="43"/>
      <c r="AB39" s="62"/>
      <c r="AC39" s="63"/>
      <c r="AD39" s="63"/>
      <c r="AE39" s="63"/>
      <c r="AF39" s="63"/>
      <c r="AG39" s="63"/>
      <c r="AH39" s="63"/>
      <c r="AI39" s="63"/>
      <c r="AJ39" s="63"/>
      <c r="AK39" s="63"/>
      <c r="AL39" s="64" t="s">
        <v>40</v>
      </c>
      <c r="AM39" s="65">
        <f>SUM(AM33,AM35,AM37)</f>
        <v>22</v>
      </c>
      <c r="AN39" s="25"/>
      <c r="AO39" s="86"/>
      <c r="AP39" s="78"/>
      <c r="AQ39" s="87"/>
      <c r="AR39" s="87"/>
      <c r="AS39" s="78"/>
      <c r="AT39" s="79"/>
      <c r="AU39" s="82"/>
      <c r="AV39" s="79"/>
      <c r="AW39" s="79"/>
      <c r="AX39" s="78"/>
      <c r="AY39" s="78"/>
      <c r="AZ39" s="83"/>
      <c r="BA39" s="1"/>
      <c r="BB39" s="1"/>
      <c r="BC39" s="1"/>
    </row>
    <row r="40" spans="1:55" ht="15" customHeight="1">
      <c r="A40" s="1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66"/>
      <c r="M40" s="25"/>
      <c r="N40" s="43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66"/>
      <c r="Z40" s="25"/>
      <c r="AA40" s="43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66"/>
      <c r="AM40" s="66"/>
      <c r="AN40" s="25"/>
      <c r="AO40" s="86" t="s">
        <v>49</v>
      </c>
      <c r="AP40" s="78"/>
      <c r="AQ40" s="88"/>
      <c r="AR40" s="88"/>
      <c r="AS40" s="78"/>
      <c r="AT40" s="79"/>
      <c r="AU40" s="82"/>
      <c r="AV40" s="79"/>
      <c r="AW40" s="79"/>
      <c r="AX40" s="78"/>
      <c r="AY40" s="78"/>
      <c r="AZ40" s="83"/>
      <c r="BA40" s="1"/>
      <c r="BB40" s="1"/>
      <c r="BC40" s="1"/>
    </row>
    <row r="41" spans="1:55" ht="15" customHeight="1">
      <c r="A41" s="1"/>
      <c r="B41" s="264">
        <f>DATE($B$10+1,4,1)</f>
        <v>46113</v>
      </c>
      <c r="C41" s="265"/>
      <c r="D41" s="265"/>
      <c r="E41" s="265"/>
      <c r="F41" s="265"/>
      <c r="G41" s="265"/>
      <c r="H41" s="265"/>
      <c r="I41" s="265"/>
      <c r="J41" s="265"/>
      <c r="K41" s="265"/>
      <c r="L41" s="266"/>
      <c r="M41" s="42" t="s">
        <v>22</v>
      </c>
      <c r="N41" s="43"/>
      <c r="O41" s="264">
        <f>DATE($B$10+1,5,1)</f>
        <v>46143</v>
      </c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Z41" s="42" t="s">
        <v>22</v>
      </c>
      <c r="AA41" s="43"/>
      <c r="AB41" s="264">
        <f>DATE($B$10+1,6,1)</f>
        <v>46174</v>
      </c>
      <c r="AC41" s="265"/>
      <c r="AD41" s="265"/>
      <c r="AE41" s="265"/>
      <c r="AF41" s="265"/>
      <c r="AG41" s="265"/>
      <c r="AH41" s="265"/>
      <c r="AI41" s="265"/>
      <c r="AJ41" s="265"/>
      <c r="AK41" s="265"/>
      <c r="AL41" s="266"/>
      <c r="AM41" s="42" t="s">
        <v>22</v>
      </c>
      <c r="AN41" s="43"/>
      <c r="AO41" s="299"/>
      <c r="AP41" s="294"/>
      <c r="AQ41" s="88"/>
      <c r="AR41" s="88"/>
      <c r="AS41" s="78"/>
      <c r="AT41" s="79"/>
      <c r="AU41" s="82"/>
      <c r="AV41" s="79"/>
      <c r="AW41" s="79"/>
      <c r="AX41" s="78"/>
      <c r="AY41" s="78"/>
      <c r="AZ41" s="83"/>
      <c r="BA41" s="1"/>
      <c r="BB41" s="1"/>
      <c r="BC41" s="1"/>
    </row>
    <row r="42" spans="1:55" ht="15" customHeight="1">
      <c r="A42" s="1"/>
      <c r="B42" s="259" t="s">
        <v>25</v>
      </c>
      <c r="C42" s="260"/>
      <c r="D42" s="261" t="s">
        <v>26</v>
      </c>
      <c r="E42" s="260"/>
      <c r="F42" s="261" t="s">
        <v>27</v>
      </c>
      <c r="G42" s="260"/>
      <c r="H42" s="261" t="s">
        <v>28</v>
      </c>
      <c r="I42" s="260"/>
      <c r="J42" s="261" t="s">
        <v>29</v>
      </c>
      <c r="K42" s="260"/>
      <c r="L42" s="24"/>
      <c r="M42" s="44"/>
      <c r="N42" s="25"/>
      <c r="O42" s="259" t="s">
        <v>25</v>
      </c>
      <c r="P42" s="260"/>
      <c r="Q42" s="261" t="s">
        <v>26</v>
      </c>
      <c r="R42" s="260"/>
      <c r="S42" s="261" t="s">
        <v>27</v>
      </c>
      <c r="T42" s="260"/>
      <c r="U42" s="261" t="s">
        <v>28</v>
      </c>
      <c r="V42" s="260"/>
      <c r="W42" s="261" t="s">
        <v>29</v>
      </c>
      <c r="X42" s="260"/>
      <c r="Y42" s="24"/>
      <c r="Z42" s="44"/>
      <c r="AA42" s="25"/>
      <c r="AB42" s="259" t="s">
        <v>25</v>
      </c>
      <c r="AC42" s="260"/>
      <c r="AD42" s="261" t="s">
        <v>26</v>
      </c>
      <c r="AE42" s="260"/>
      <c r="AF42" s="261" t="s">
        <v>27</v>
      </c>
      <c r="AG42" s="260"/>
      <c r="AH42" s="261" t="s">
        <v>28</v>
      </c>
      <c r="AI42" s="260"/>
      <c r="AJ42" s="261" t="s">
        <v>29</v>
      </c>
      <c r="AK42" s="260"/>
      <c r="AL42" s="24"/>
      <c r="AM42" s="44"/>
      <c r="AN42" s="25"/>
      <c r="AO42" s="299" t="s">
        <v>50</v>
      </c>
      <c r="AP42" s="294"/>
      <c r="AQ42" s="88"/>
      <c r="AR42" s="89"/>
      <c r="AS42" s="81"/>
      <c r="AT42" s="79"/>
      <c r="AU42" s="82"/>
      <c r="AV42" s="79"/>
      <c r="AW42" s="79"/>
      <c r="AX42" s="78"/>
      <c r="AY42" s="78"/>
      <c r="AZ42" s="83"/>
      <c r="BA42" s="1"/>
      <c r="BB42" s="1"/>
      <c r="BC42" s="1"/>
    </row>
    <row r="43" spans="1:55" ht="17.25" customHeight="1">
      <c r="A43" s="1"/>
      <c r="B43" s="45" t="str">
        <f>IF(WEEKDAY(B41,2)=1,B41,IF(WEEKDAY(B41,2)&gt;5,B41+(8-WEEKDAY(B41,2)),""))</f>
        <v/>
      </c>
      <c r="C43" s="46"/>
      <c r="D43" s="47" t="str">
        <f>IF(B43="",IF(WEEKDAY(B41,2)=MOD(1,7)+1,B41,""),B43+1)</f>
        <v/>
      </c>
      <c r="E43" s="46"/>
      <c r="F43" s="47">
        <f>IF(D43="",IF(WEEKDAY(B41,2)=MOD(1,7)+2,B41,""),D43+1)</f>
        <v>46113</v>
      </c>
      <c r="G43" s="46"/>
      <c r="H43" s="47">
        <f>IF(F43="",IF(WEEKDAY(B41,2)=MOD(1,7)+3,B41,""),F43+1)</f>
        <v>46114</v>
      </c>
      <c r="I43" s="46"/>
      <c r="J43" s="47">
        <f>IF(H43="",IF(WEEKDAY(B41,2)=MOD(1,7)+4,B41,""),H43+1)</f>
        <v>46115</v>
      </c>
      <c r="K43" s="48"/>
      <c r="L43" s="49" t="s">
        <v>31</v>
      </c>
      <c r="M43" s="50">
        <f>COUNTIFS(B43:B47:D43:D47:F43:F47:H43:H47:J43:J47,"&gt;0",C43:C47:E43:E47:G43:G47:I43:I47:K43:K47,"")</f>
        <v>22</v>
      </c>
      <c r="N43" s="25"/>
      <c r="O43" s="45" t="str">
        <f>IF(WEEKDAY(O41,2)=1,O41,IF(WEEKDAY(O41,2)&gt;5,O41+(8-WEEKDAY(O41,2)),""))</f>
        <v/>
      </c>
      <c r="P43" s="46"/>
      <c r="Q43" s="47" t="str">
        <f>IF(O43="",IF(WEEKDAY(O41,2)=MOD(1,7)+1,O41,""),O43+1)</f>
        <v/>
      </c>
      <c r="R43" s="46"/>
      <c r="S43" s="47" t="str">
        <f>IF(Q43="",IF(WEEKDAY(O41,2)=MOD(1,7)+2,O41,""),Q43+1)</f>
        <v/>
      </c>
      <c r="T43" s="46"/>
      <c r="U43" s="47" t="str">
        <f>IF(S43="",IF(WEEKDAY(O41,2)=MOD(1,7)+3,O41,""),S43+1)</f>
        <v/>
      </c>
      <c r="V43" s="46"/>
      <c r="W43" s="47">
        <f>IF(U43="",IF(WEEKDAY(O41,2)=MOD(1,7)+4,O41,""),U43+1)</f>
        <v>46143</v>
      </c>
      <c r="X43" s="48"/>
      <c r="Y43" s="49" t="s">
        <v>31</v>
      </c>
      <c r="Z43" s="50">
        <f>COUNTIFS(O43:O47:Q43:Q47:S43:S47:U43:U47:W43:W47,"&gt;0",P43:P47:R43:R47:T43:T47:V43:V47:X43:X47,"")</f>
        <v>21</v>
      </c>
      <c r="AA43" s="25"/>
      <c r="AB43" s="45">
        <f>IF(WEEKDAY(AB41,2)=1,AB41,IF(WEEKDAY(AB41,2)&gt;5,AB41+(8-WEEKDAY(AB41,2)),""))</f>
        <v>46174</v>
      </c>
      <c r="AC43" s="46"/>
      <c r="AD43" s="47">
        <f>IF(AB43="",IF(WEEKDAY(AB41,2)=MOD(1,7)+1,AB41,""),AB43+1)</f>
        <v>46175</v>
      </c>
      <c r="AE43" s="46"/>
      <c r="AF43" s="47">
        <f>IF(AD43="",IF(WEEKDAY(AB41,2)=MOD(1,7)+2,AB41,""),AD43+1)</f>
        <v>46176</v>
      </c>
      <c r="AG43" s="46"/>
      <c r="AH43" s="47">
        <f>IF(AF43="",IF(WEEKDAY(AB41,2)=MOD(1,7)+3,AB41,""),AF43+1)</f>
        <v>46177</v>
      </c>
      <c r="AI43" s="46"/>
      <c r="AJ43" s="47">
        <f>IF(AH43="",IF(WEEKDAY(AB41,2)=MOD(1,7)+4,AB41,""),AH43+1)</f>
        <v>46178</v>
      </c>
      <c r="AK43" s="48"/>
      <c r="AL43" s="49" t="s">
        <v>31</v>
      </c>
      <c r="AM43" s="50">
        <f>COUNTIFS(AB43:AB47:AD43:AD47:AF43:AF47:AH43:AH47:AJ43:AJ47,"&gt;0",AC43:AC47:AE43:AE47:AG43:AG47:AI43:AI47:AK43:AK47,"")</f>
        <v>22</v>
      </c>
      <c r="AN43" s="25"/>
      <c r="AO43" s="299"/>
      <c r="AP43" s="294"/>
      <c r="AQ43" s="77"/>
      <c r="AR43" s="77"/>
      <c r="AS43" s="78"/>
      <c r="AT43" s="79"/>
      <c r="AU43" s="82"/>
      <c r="AV43" s="79"/>
      <c r="AW43" s="79"/>
      <c r="AX43" s="78"/>
      <c r="AY43" s="78"/>
      <c r="AZ43" s="83"/>
      <c r="BA43" s="1"/>
      <c r="BB43" s="1"/>
      <c r="BC43" s="1"/>
    </row>
    <row r="44" spans="1:55" ht="17.25" customHeight="1">
      <c r="A44" s="1"/>
      <c r="B44" s="45">
        <f t="shared" ref="B44:B46" si="45">J43+3</f>
        <v>46118</v>
      </c>
      <c r="C44" s="46"/>
      <c r="D44" s="47">
        <f t="shared" ref="D44:D46" si="46">B44+1</f>
        <v>46119</v>
      </c>
      <c r="E44" s="46"/>
      <c r="F44" s="47">
        <f t="shared" ref="F44:F46" si="47">D44+1</f>
        <v>46120</v>
      </c>
      <c r="G44" s="46"/>
      <c r="H44" s="47">
        <f t="shared" ref="H44:H46" si="48">F44+1</f>
        <v>46121</v>
      </c>
      <c r="I44" s="46"/>
      <c r="J44" s="47">
        <f t="shared" ref="J44:J46" si="49">H44+1</f>
        <v>46122</v>
      </c>
      <c r="K44" s="48"/>
      <c r="L44" s="51"/>
      <c r="M44" s="44"/>
      <c r="N44" s="25"/>
      <c r="O44" s="45">
        <f t="shared" ref="O44:O46" si="50">W43+3</f>
        <v>46146</v>
      </c>
      <c r="P44" s="46"/>
      <c r="Q44" s="47">
        <f t="shared" ref="Q44:Q46" si="51">O44+1</f>
        <v>46147</v>
      </c>
      <c r="R44" s="46"/>
      <c r="S44" s="47">
        <f t="shared" ref="S44:S46" si="52">Q44+1</f>
        <v>46148</v>
      </c>
      <c r="T44" s="46"/>
      <c r="U44" s="47">
        <f t="shared" ref="U44:U46" si="53">S44+1</f>
        <v>46149</v>
      </c>
      <c r="V44" s="46"/>
      <c r="W44" s="47">
        <f t="shared" ref="W44:W46" si="54">U44+1</f>
        <v>46150</v>
      </c>
      <c r="X44" s="48"/>
      <c r="Y44" s="51"/>
      <c r="Z44" s="44"/>
      <c r="AA44" s="25"/>
      <c r="AB44" s="45">
        <f t="shared" ref="AB44:AB46" si="55">AJ43+3</f>
        <v>46181</v>
      </c>
      <c r="AC44" s="46"/>
      <c r="AD44" s="47">
        <f t="shared" ref="AD44:AD46" si="56">AB44+1</f>
        <v>46182</v>
      </c>
      <c r="AE44" s="46"/>
      <c r="AF44" s="47">
        <f t="shared" ref="AF44:AF46" si="57">AD44+1</f>
        <v>46183</v>
      </c>
      <c r="AG44" s="46"/>
      <c r="AH44" s="47">
        <f t="shared" ref="AH44:AH46" si="58">AF44+1</f>
        <v>46184</v>
      </c>
      <c r="AI44" s="46"/>
      <c r="AJ44" s="47">
        <f t="shared" ref="AJ44:AJ46" si="59">AH44+1</f>
        <v>46185</v>
      </c>
      <c r="AK44" s="48"/>
      <c r="AL44" s="51"/>
      <c r="AM44" s="44"/>
      <c r="AN44" s="25"/>
      <c r="AO44" s="90"/>
      <c r="AP44" s="303" t="s">
        <v>48</v>
      </c>
      <c r="AQ44" s="294"/>
      <c r="AR44" s="80"/>
      <c r="AS44" s="81"/>
      <c r="AT44" s="78"/>
      <c r="AU44" s="82"/>
      <c r="AV44" s="79"/>
      <c r="AW44" s="79"/>
      <c r="AX44" s="78"/>
      <c r="AY44" s="78"/>
      <c r="AZ44" s="83"/>
      <c r="BA44" s="1"/>
      <c r="BB44" s="1"/>
      <c r="BC44" s="1"/>
    </row>
    <row r="45" spans="1:55" ht="17.25" customHeight="1">
      <c r="A45" s="1"/>
      <c r="B45" s="45">
        <f t="shared" si="45"/>
        <v>46125</v>
      </c>
      <c r="C45" s="46"/>
      <c r="D45" s="47">
        <f t="shared" si="46"/>
        <v>46126</v>
      </c>
      <c r="E45" s="46"/>
      <c r="F45" s="47">
        <f t="shared" si="47"/>
        <v>46127</v>
      </c>
      <c r="G45" s="46"/>
      <c r="H45" s="47">
        <f t="shared" si="48"/>
        <v>46128</v>
      </c>
      <c r="I45" s="46"/>
      <c r="J45" s="47">
        <f t="shared" si="49"/>
        <v>46129</v>
      </c>
      <c r="K45" s="52"/>
      <c r="L45" s="53" t="s">
        <v>34</v>
      </c>
      <c r="M45" s="50">
        <f>COUNTIFS(B43:B47:D43:D47:F43:F47:H43:H47:J43:J47,"&gt;0",C43:C47:E43:E47:G43:G47:I43:I47:K43:K47,"=H")</f>
        <v>0</v>
      </c>
      <c r="N45" s="25"/>
      <c r="O45" s="45">
        <f t="shared" si="50"/>
        <v>46153</v>
      </c>
      <c r="P45" s="46"/>
      <c r="Q45" s="47">
        <f t="shared" si="51"/>
        <v>46154</v>
      </c>
      <c r="R45" s="46"/>
      <c r="S45" s="47">
        <f t="shared" si="52"/>
        <v>46155</v>
      </c>
      <c r="T45" s="46"/>
      <c r="U45" s="47">
        <f t="shared" si="53"/>
        <v>46156</v>
      </c>
      <c r="V45" s="46"/>
      <c r="W45" s="47">
        <f t="shared" si="54"/>
        <v>46157</v>
      </c>
      <c r="X45" s="52"/>
      <c r="Y45" s="53" t="s">
        <v>34</v>
      </c>
      <c r="Z45" s="50">
        <f>COUNTIFS(O43:O47:Q43:Q47:S43:S47:U43:U47:W43:W47,"&gt;0",P43:P47:R43:R47:T43:T47:V43:V47:X43:X47,"=H")</f>
        <v>0</v>
      </c>
      <c r="AA45" s="25"/>
      <c r="AB45" s="45">
        <f t="shared" si="55"/>
        <v>46188</v>
      </c>
      <c r="AC45" s="46"/>
      <c r="AD45" s="47">
        <f t="shared" si="56"/>
        <v>46189</v>
      </c>
      <c r="AE45" s="46"/>
      <c r="AF45" s="47">
        <f t="shared" si="57"/>
        <v>46190</v>
      </c>
      <c r="AG45" s="46"/>
      <c r="AH45" s="47">
        <f t="shared" si="58"/>
        <v>46191</v>
      </c>
      <c r="AI45" s="46"/>
      <c r="AJ45" s="47">
        <f t="shared" si="59"/>
        <v>46192</v>
      </c>
      <c r="AK45" s="52"/>
      <c r="AL45" s="53" t="s">
        <v>34</v>
      </c>
      <c r="AM45" s="50">
        <f>COUNTIFS(AB43:AB47:AD43:AD47:AF43:AF47:AH43:AH47:AJ43:AJ47,"&gt;0",AC43:AC47:AE43:AE47:AG43:AG47:AI43:AI47:AK43:AK47,"=H")</f>
        <v>0</v>
      </c>
      <c r="AN45" s="25"/>
      <c r="AO45" s="293"/>
      <c r="AP45" s="294"/>
      <c r="AQ45" s="77"/>
      <c r="AR45" s="77"/>
      <c r="AS45" s="78"/>
      <c r="AT45" s="79"/>
      <c r="AU45" s="82"/>
      <c r="AV45" s="79"/>
      <c r="AW45" s="79"/>
      <c r="AX45" s="78"/>
      <c r="AY45" s="78"/>
      <c r="AZ45" s="83"/>
      <c r="BA45" s="1"/>
      <c r="BB45" s="1"/>
      <c r="BC45" s="1"/>
    </row>
    <row r="46" spans="1:55" ht="17.25" customHeight="1">
      <c r="A46" s="1"/>
      <c r="B46" s="45">
        <f t="shared" si="45"/>
        <v>46132</v>
      </c>
      <c r="C46" s="46"/>
      <c r="D46" s="47">
        <f t="shared" si="46"/>
        <v>46133</v>
      </c>
      <c r="E46" s="46"/>
      <c r="F46" s="47">
        <f t="shared" si="47"/>
        <v>46134</v>
      </c>
      <c r="G46" s="46"/>
      <c r="H46" s="47">
        <f t="shared" si="48"/>
        <v>46135</v>
      </c>
      <c r="I46" s="46"/>
      <c r="J46" s="47">
        <f t="shared" si="49"/>
        <v>46136</v>
      </c>
      <c r="K46" s="52"/>
      <c r="L46" s="51"/>
      <c r="M46" s="44"/>
      <c r="N46" s="25"/>
      <c r="O46" s="45">
        <f t="shared" si="50"/>
        <v>46160</v>
      </c>
      <c r="P46" s="46"/>
      <c r="Q46" s="47">
        <f t="shared" si="51"/>
        <v>46161</v>
      </c>
      <c r="R46" s="46"/>
      <c r="S46" s="47">
        <f t="shared" si="52"/>
        <v>46162</v>
      </c>
      <c r="T46" s="46"/>
      <c r="U46" s="47">
        <f t="shared" si="53"/>
        <v>46163</v>
      </c>
      <c r="V46" s="46"/>
      <c r="W46" s="47">
        <f t="shared" si="54"/>
        <v>46164</v>
      </c>
      <c r="X46" s="52"/>
      <c r="Y46" s="51"/>
      <c r="Z46" s="44"/>
      <c r="AA46" s="25"/>
      <c r="AB46" s="45">
        <f t="shared" si="55"/>
        <v>46195</v>
      </c>
      <c r="AC46" s="46"/>
      <c r="AD46" s="47">
        <f t="shared" si="56"/>
        <v>46196</v>
      </c>
      <c r="AE46" s="46"/>
      <c r="AF46" s="47">
        <f t="shared" si="57"/>
        <v>46197</v>
      </c>
      <c r="AG46" s="46"/>
      <c r="AH46" s="47">
        <f t="shared" si="58"/>
        <v>46198</v>
      </c>
      <c r="AI46" s="46"/>
      <c r="AJ46" s="47">
        <f t="shared" si="59"/>
        <v>46199</v>
      </c>
      <c r="AK46" s="52"/>
      <c r="AL46" s="51"/>
      <c r="AM46" s="44"/>
      <c r="AN46" s="25"/>
      <c r="AO46" s="298" t="s">
        <v>51</v>
      </c>
      <c r="AP46" s="294"/>
      <c r="AQ46" s="294"/>
      <c r="AR46" s="81"/>
      <c r="AS46" s="81"/>
      <c r="AT46" s="78"/>
      <c r="AU46" s="82"/>
      <c r="AV46" s="78"/>
      <c r="AW46" s="78"/>
      <c r="AX46" s="78"/>
      <c r="AY46" s="79"/>
      <c r="AZ46" s="83"/>
      <c r="BA46" s="1"/>
      <c r="BB46" s="1"/>
      <c r="BC46" s="1"/>
    </row>
    <row r="47" spans="1:55" ht="17.25" customHeight="1">
      <c r="A47" s="1"/>
      <c r="B47" s="72">
        <f>IF(J46="","",IF(MONTH(J46+3)&lt;&gt;MONTH(J46),"",J46+3))</f>
        <v>46139</v>
      </c>
      <c r="C47" s="55"/>
      <c r="D47" s="56">
        <f>IF(B47="","",IF(MONTH(B47+1)&lt;&gt;MONTH(B47),"",B47+1))</f>
        <v>46140</v>
      </c>
      <c r="E47" s="55"/>
      <c r="F47" s="56">
        <f>IF(D47="","",IF(MONTH(D47+1)&lt;&gt;MONTH(D47),"",D47+1))</f>
        <v>46141</v>
      </c>
      <c r="G47" s="55"/>
      <c r="H47" s="56">
        <f>IF(F47="","",IF(MONTH(F47+1)&lt;&gt;MONTH(F47),"",F47+1))</f>
        <v>46142</v>
      </c>
      <c r="I47" s="55"/>
      <c r="J47" s="56" t="str">
        <f>IF(H47="","",IF(MONTH(H47+1)&lt;&gt;MONTH(H47),"",H47+1))</f>
        <v/>
      </c>
      <c r="K47" s="73"/>
      <c r="L47" s="53" t="s">
        <v>38</v>
      </c>
      <c r="M47" s="50">
        <f>COUNTIFS(B43:B47:D43:D47:F43:F47:H43:H47:J43:J47,"&gt;0",C43:C47:E43:E47:G43:G47:I43:I47:K43:K47,"=o")</f>
        <v>0</v>
      </c>
      <c r="N47" s="25"/>
      <c r="O47" s="72">
        <f>IF(W46="","",IF(MONTH(W46+3)&lt;&gt;MONTH(W46),"",W46+3))</f>
        <v>46167</v>
      </c>
      <c r="P47" s="55"/>
      <c r="Q47" s="56">
        <f>IF(O47="","",IF(MONTH(O47+1)&lt;&gt;MONTH(O47),"",O47+1))</f>
        <v>46168</v>
      </c>
      <c r="R47" s="55"/>
      <c r="S47" s="56">
        <f>IF(Q47="","",IF(MONTH(Q47+1)&lt;&gt;MONTH(Q47),"",Q47+1))</f>
        <v>46169</v>
      </c>
      <c r="T47" s="55"/>
      <c r="U47" s="56">
        <f>IF(S47="","",IF(MONTH(S47+1)&lt;&gt;MONTH(S47),"",S47+1))</f>
        <v>46170</v>
      </c>
      <c r="V47" s="55"/>
      <c r="W47" s="56">
        <f>IF(U47="","",IF(MONTH(U47+1)&lt;&gt;MONTH(U47),"",U47+1))</f>
        <v>46171</v>
      </c>
      <c r="X47" s="73"/>
      <c r="Y47" s="53" t="s">
        <v>38</v>
      </c>
      <c r="Z47" s="50">
        <f>COUNTIFS(O43:O47:Q43:Q47:S43:S47:U43:U47:W43:W47,"&gt;0",P43:P47:R43:R47:T43:T47:V43:V47:X43:X47,"=o")</f>
        <v>0</v>
      </c>
      <c r="AA47" s="25"/>
      <c r="AB47" s="72">
        <f>IF(AJ46="","",IF(MONTH(AJ46+3)&lt;&gt;MONTH(AJ46),"",AJ46+3))</f>
        <v>46202</v>
      </c>
      <c r="AC47" s="55"/>
      <c r="AD47" s="56">
        <f>IF(AB47="","",IF(MONTH(AB47+1)&lt;&gt;MONTH(AB47),"",AB47+1))</f>
        <v>46203</v>
      </c>
      <c r="AE47" s="55"/>
      <c r="AF47" s="56" t="str">
        <f>IF(AD47="","",IF(MONTH(AD47+1)&lt;&gt;MONTH(AD47),"",AD47+1))</f>
        <v/>
      </c>
      <c r="AG47" s="55"/>
      <c r="AH47" s="56" t="str">
        <f>IF(AF47="","",IF(MONTH(AF47+1)&lt;&gt;MONTH(AF47),"",AF47+1))</f>
        <v/>
      </c>
      <c r="AI47" s="55"/>
      <c r="AJ47" s="56" t="str">
        <f>IF(AH47="","",IF(MONTH(AH47+1)&lt;&gt;MONTH(AH47),"",AH47+1))</f>
        <v/>
      </c>
      <c r="AK47" s="73"/>
      <c r="AL47" s="53" t="s">
        <v>38</v>
      </c>
      <c r="AM47" s="50">
        <f>COUNTIFS(AB43:AB47:AD43:AD47:AF43:AF47:AH43:AH47:AJ43:AJ47,"&gt;0",AC43:AC47:AE43:AE47:AG43:AG47:AI43:AI47:AK43:AK47,"=o")</f>
        <v>0</v>
      </c>
      <c r="AN47" s="25"/>
      <c r="AO47" s="90"/>
      <c r="AP47" s="91"/>
      <c r="AQ47" s="77"/>
      <c r="AR47" s="77"/>
      <c r="AS47" s="78"/>
      <c r="AT47" s="78"/>
      <c r="AU47" s="82"/>
      <c r="AV47" s="79"/>
      <c r="AW47" s="79"/>
      <c r="AX47" s="78"/>
      <c r="AY47" s="79"/>
      <c r="AZ47" s="83"/>
      <c r="BA47" s="1"/>
      <c r="BB47" s="1"/>
      <c r="BC47" s="1"/>
    </row>
    <row r="48" spans="1:55" ht="15" customHeight="1">
      <c r="A48" s="1"/>
      <c r="B48" s="58" t="s">
        <v>39</v>
      </c>
      <c r="C48" s="61"/>
      <c r="D48" s="61"/>
      <c r="E48" s="61"/>
      <c r="F48" s="61"/>
      <c r="G48" s="61"/>
      <c r="H48" s="61"/>
      <c r="I48" s="61"/>
      <c r="J48" s="61"/>
      <c r="K48" s="74"/>
      <c r="L48" s="51"/>
      <c r="M48" s="44"/>
      <c r="N48" s="25"/>
      <c r="O48" s="58" t="s">
        <v>39</v>
      </c>
      <c r="P48" s="61"/>
      <c r="Q48" s="61"/>
      <c r="R48" s="61"/>
      <c r="S48" s="61"/>
      <c r="T48" s="61"/>
      <c r="U48" s="61"/>
      <c r="V48" s="61"/>
      <c r="W48" s="61"/>
      <c r="X48" s="74"/>
      <c r="Y48" s="51"/>
      <c r="Z48" s="44"/>
      <c r="AA48" s="25"/>
      <c r="AB48" s="58" t="s">
        <v>39</v>
      </c>
      <c r="AC48" s="59"/>
      <c r="AD48" s="59"/>
      <c r="AE48" s="59"/>
      <c r="AF48" s="59"/>
      <c r="AG48" s="59"/>
      <c r="AH48" s="59"/>
      <c r="AI48" s="59"/>
      <c r="AJ48" s="59"/>
      <c r="AK48" s="92"/>
      <c r="AL48" s="51"/>
      <c r="AM48" s="44"/>
      <c r="AN48" s="9" t="s">
        <v>52</v>
      </c>
      <c r="AO48" s="299" t="s">
        <v>53</v>
      </c>
      <c r="AP48" s="294"/>
      <c r="AQ48" s="77"/>
      <c r="AR48" s="80"/>
      <c r="AS48" s="81"/>
      <c r="AT48" s="79"/>
      <c r="AU48" s="82"/>
      <c r="AV48" s="79"/>
      <c r="AW48" s="79"/>
      <c r="AX48" s="78"/>
      <c r="AY48" s="79"/>
      <c r="AZ48" s="83"/>
      <c r="BA48" s="1"/>
      <c r="BB48" s="1"/>
      <c r="BC48" s="1"/>
    </row>
    <row r="49" spans="1:55" ht="15" customHeight="1">
      <c r="A49" s="1"/>
      <c r="B49" s="62"/>
      <c r="C49" s="63"/>
      <c r="D49" s="63"/>
      <c r="E49" s="63"/>
      <c r="F49" s="63"/>
      <c r="G49" s="63"/>
      <c r="H49" s="63"/>
      <c r="I49" s="63"/>
      <c r="J49" s="63"/>
      <c r="K49" s="63"/>
      <c r="L49" s="64" t="s">
        <v>40</v>
      </c>
      <c r="M49" s="65">
        <f>SUM(M43,M45,M47)</f>
        <v>22</v>
      </c>
      <c r="N49" s="25"/>
      <c r="O49" s="62"/>
      <c r="P49" s="63"/>
      <c r="Q49" s="63"/>
      <c r="R49" s="63"/>
      <c r="S49" s="63"/>
      <c r="T49" s="63"/>
      <c r="U49" s="63"/>
      <c r="V49" s="63"/>
      <c r="W49" s="63"/>
      <c r="X49" s="63"/>
      <c r="Y49" s="64" t="s">
        <v>40</v>
      </c>
      <c r="Z49" s="65">
        <f>SUM(Z43,Z45,Z47)</f>
        <v>21</v>
      </c>
      <c r="AA49" s="25"/>
      <c r="AB49" s="62"/>
      <c r="AC49" s="63"/>
      <c r="AD49" s="63"/>
      <c r="AE49" s="63"/>
      <c r="AF49" s="63"/>
      <c r="AG49" s="63"/>
      <c r="AH49" s="63"/>
      <c r="AI49" s="63"/>
      <c r="AJ49" s="63"/>
      <c r="AK49" s="63"/>
      <c r="AL49" s="64" t="s">
        <v>40</v>
      </c>
      <c r="AM49" s="65">
        <f>SUM(AM43,AM45,AM47)</f>
        <v>22</v>
      </c>
      <c r="AN49" s="9"/>
      <c r="AO49" s="93"/>
      <c r="AP49" s="94"/>
      <c r="AQ49" s="94"/>
      <c r="AR49" s="94"/>
      <c r="AS49" s="94"/>
      <c r="AT49" s="95"/>
      <c r="AU49" s="96"/>
      <c r="AV49" s="95"/>
      <c r="AW49" s="95"/>
      <c r="AX49" s="94"/>
      <c r="AY49" s="94"/>
      <c r="AZ49" s="97"/>
      <c r="BA49" s="1"/>
      <c r="BB49" s="1"/>
      <c r="BC49" s="1"/>
    </row>
    <row r="50" spans="1:55" ht="36" customHeight="1">
      <c r="A50" s="1"/>
      <c r="B50" s="25" t="s">
        <v>54</v>
      </c>
      <c r="C50" s="25"/>
      <c r="D50" s="25"/>
      <c r="E50" s="25"/>
      <c r="F50" s="25"/>
      <c r="G50" s="25"/>
      <c r="H50" s="25"/>
      <c r="I50" s="25"/>
      <c r="J50" s="25"/>
      <c r="K50" s="25"/>
      <c r="L50" s="66"/>
      <c r="M50" s="25"/>
      <c r="N50" s="25"/>
      <c r="O50" s="25"/>
      <c r="P50" s="61"/>
      <c r="Q50" s="98"/>
      <c r="R50" s="98"/>
      <c r="S50" s="99"/>
      <c r="T50" s="99"/>
      <c r="U50" s="99"/>
      <c r="V50" s="99"/>
      <c r="W50" s="99"/>
      <c r="X50" s="99"/>
      <c r="Y50" s="99"/>
      <c r="Z50" s="99"/>
      <c r="AA50" s="100"/>
      <c r="AB50" s="100"/>
      <c r="AC50" s="100"/>
      <c r="AD50" s="99"/>
      <c r="AE50" s="99"/>
      <c r="AF50" s="99"/>
      <c r="AG50" s="99"/>
      <c r="AH50" s="99"/>
      <c r="AI50" s="99"/>
      <c r="AJ50" s="101"/>
      <c r="AK50" s="101"/>
      <c r="AL50" s="99"/>
      <c r="AM50" s="99"/>
      <c r="AN50" s="100"/>
      <c r="AO50" s="100"/>
      <c r="AP50" s="100"/>
      <c r="AQ50" s="102"/>
      <c r="AR50" s="102"/>
      <c r="AS50" s="102"/>
      <c r="AT50" s="100"/>
      <c r="AU50" s="100"/>
      <c r="AV50" s="300"/>
      <c r="AW50" s="265"/>
      <c r="AX50" s="265"/>
      <c r="AY50" s="265"/>
      <c r="AZ50" s="265"/>
      <c r="BA50" s="1"/>
      <c r="BB50" s="1"/>
      <c r="BC50" s="1"/>
    </row>
    <row r="51" spans="1:55" ht="21.75" customHeight="1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"/>
      <c r="Q51" s="262" t="s">
        <v>55</v>
      </c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301" t="s">
        <v>56</v>
      </c>
      <c r="AM51" s="276"/>
      <c r="AN51" s="276"/>
      <c r="AO51" s="276"/>
      <c r="AP51" s="276"/>
      <c r="AQ51" s="276"/>
      <c r="AR51" s="276"/>
      <c r="AS51" s="276"/>
      <c r="AT51" s="276"/>
      <c r="AU51" s="276"/>
      <c r="AV51" s="302" t="s">
        <v>57</v>
      </c>
      <c r="AW51" s="276"/>
      <c r="AX51" s="276"/>
      <c r="AY51" s="276"/>
      <c r="AZ51" s="276"/>
      <c r="BA51" s="103"/>
      <c r="BB51" s="103"/>
      <c r="BC51" s="103"/>
    </row>
    <row r="52" spans="1:55" ht="15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5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5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5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5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5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5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ht="15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5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5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5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5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5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5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5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5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5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5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5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5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5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5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5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5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5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5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5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5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ht="15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ht="15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5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ht="15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5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ht="15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5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ht="15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ht="15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5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5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5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ht="15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ht="15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ht="15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ht="15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ht="15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ht="15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ht="15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ht="15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ht="15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ht="15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ht="15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ht="15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ht="15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5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5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ht="15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ht="15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ht="15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ht="15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ht="15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ht="15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ht="15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ht="15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ht="15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ht="15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ht="15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ht="15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ht="15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ht="15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5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5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ht="15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ht="15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ht="15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ht="15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ht="15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ht="15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ht="15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ht="15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ht="15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5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5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ht="15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ht="15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ht="15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ht="15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ht="15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ht="15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ht="15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ht="15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ht="15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ht="15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ht="15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ht="15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ht="15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ht="15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ht="15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ht="15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ht="15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ht="15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ht="15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5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5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ht="15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ht="15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ht="15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ht="15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ht="15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ht="15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ht="15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ht="15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ht="15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ht="15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ht="15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ht="15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5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5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ht="15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ht="15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ht="15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ht="15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ht="15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ht="15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ht="15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ht="15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ht="15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ht="15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ht="15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5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5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ht="15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ht="15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ht="15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ht="15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ht="15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ht="15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ht="15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ht="15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ht="15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ht="15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ht="15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5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5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ht="15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ht="15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ht="15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ht="15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ht="15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ht="15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ht="15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ht="15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ht="15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ht="15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ht="15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5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5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ht="15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ht="15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ht="15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ht="15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ht="15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ht="15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ht="15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ht="15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ht="15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ht="15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ht="15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5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5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15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ht="15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ht="15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ht="15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ht="15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ht="15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ht="15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5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5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ht="15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ht="15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ht="15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ht="15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ht="15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ht="15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ht="15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5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5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ht="15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5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5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5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5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5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5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5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5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5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5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5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5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5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5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5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5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5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5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5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5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5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5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5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5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5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5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5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5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5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5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5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5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5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5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5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5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5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5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5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5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5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5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5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5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5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5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5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5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5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5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5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5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5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5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5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5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5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5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5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5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5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5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5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5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5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5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5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5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5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5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5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5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5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5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5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5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5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5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5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5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5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5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5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5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5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5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5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5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5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5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5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5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5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5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5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5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5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5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5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5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5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5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5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5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5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5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5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5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5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5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5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5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5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5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5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5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5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5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5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5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5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5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5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5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5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5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5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5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5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5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5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5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5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5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5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5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5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5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5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5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5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5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5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5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5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5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5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5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5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5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5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5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5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5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5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5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5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5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5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5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5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5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5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5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5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5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5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5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5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5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5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5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5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5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5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5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5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5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5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5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5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5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5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5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5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5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5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5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5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5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5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5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5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5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5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5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5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5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5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5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5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5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5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5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5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5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5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5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5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5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5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5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5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5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5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5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5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5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5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5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5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5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5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5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5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5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5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5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5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5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5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5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5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5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5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5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5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5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5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5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5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5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5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5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5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5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5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5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5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5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5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  <row r="518" spans="1:55" ht="15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ht="15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</row>
    <row r="520" spans="1:55" ht="15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</row>
    <row r="521" spans="1:55" ht="15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</row>
    <row r="522" spans="1:55" ht="15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</row>
    <row r="523" spans="1:55" ht="15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ht="15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</row>
    <row r="525" spans="1:55" ht="15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</row>
    <row r="526" spans="1:55" ht="15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</row>
    <row r="527" spans="1:55" ht="15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</row>
    <row r="528" spans="1:55" ht="15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ht="15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ht="15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ht="15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ht="15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5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5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</row>
    <row r="535" spans="1:55" ht="15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ht="15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</row>
    <row r="537" spans="1:55" ht="15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</row>
    <row r="538" spans="1:55" ht="15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</row>
    <row r="539" spans="1:55" ht="15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</row>
    <row r="540" spans="1:55" ht="15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</row>
    <row r="541" spans="1:55" ht="15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ht="15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ht="15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ht="15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5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5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</row>
    <row r="547" spans="1:55" ht="15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ht="15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</row>
    <row r="549" spans="1:55" ht="15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ht="15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</row>
    <row r="551" spans="1:55" ht="15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</row>
    <row r="552" spans="1:55" ht="15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ht="15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</row>
    <row r="554" spans="1:55" ht="15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ht="15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</row>
    <row r="556" spans="1:55" ht="15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</row>
    <row r="557" spans="1:55" ht="15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</row>
    <row r="558" spans="1:55" ht="15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</row>
    <row r="559" spans="1:55" ht="15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ht="15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ht="15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ht="15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5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5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</row>
    <row r="565" spans="1:55" ht="15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</row>
    <row r="566" spans="1:55" ht="15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</row>
    <row r="567" spans="1:55" ht="15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</row>
    <row r="568" spans="1:55" ht="15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</row>
    <row r="569" spans="1:55" ht="15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</row>
    <row r="570" spans="1:55" ht="15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</row>
    <row r="571" spans="1:55" ht="15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</row>
    <row r="572" spans="1:55" ht="15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</row>
    <row r="573" spans="1:55" ht="15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ht="15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ht="15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ht="15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5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5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</row>
    <row r="579" spans="1:55" ht="15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</row>
    <row r="580" spans="1:55" ht="15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</row>
    <row r="581" spans="1:55" ht="15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</row>
    <row r="582" spans="1:55" ht="15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</row>
    <row r="583" spans="1:55" ht="15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</row>
    <row r="584" spans="1:55" ht="15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</row>
    <row r="585" spans="1:55" ht="15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</row>
    <row r="586" spans="1:55" ht="15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</row>
    <row r="587" spans="1:55" ht="15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</row>
    <row r="588" spans="1:55" ht="15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</row>
    <row r="589" spans="1:55" ht="15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</row>
    <row r="590" spans="1:55" ht="15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</row>
    <row r="591" spans="1:55" ht="15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</row>
    <row r="592" spans="1:55" ht="15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</row>
    <row r="593" spans="1:55" ht="15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ht="15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ht="15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ht="15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5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5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</row>
    <row r="599" spans="1:55" ht="15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</row>
    <row r="600" spans="1:55" ht="15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</row>
    <row r="601" spans="1:55" ht="15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</row>
    <row r="602" spans="1:55" ht="15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</row>
    <row r="603" spans="1:55" ht="15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</row>
    <row r="604" spans="1:55" ht="15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</row>
    <row r="605" spans="1:55" ht="15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</row>
    <row r="606" spans="1:55" ht="15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</row>
    <row r="607" spans="1:55" ht="15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ht="15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ht="15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ht="15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5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5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</row>
    <row r="613" spans="1:55" ht="15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</row>
    <row r="614" spans="1:55" ht="15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</row>
    <row r="615" spans="1:55" ht="15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</row>
    <row r="616" spans="1:55" ht="15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</row>
    <row r="617" spans="1:55" ht="15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</row>
    <row r="618" spans="1:55" ht="15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</row>
    <row r="619" spans="1:55" ht="15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</row>
    <row r="620" spans="1:55" ht="15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</row>
    <row r="621" spans="1:55" ht="15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ht="15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</row>
    <row r="623" spans="1:55" ht="15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</row>
    <row r="624" spans="1:55" ht="15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</row>
    <row r="625" spans="1:55" ht="15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</row>
    <row r="626" spans="1:55" ht="15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ht="15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ht="15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ht="15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5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5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</row>
    <row r="632" spans="1:55" ht="15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</row>
    <row r="633" spans="1:55" ht="15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</row>
    <row r="634" spans="1:55" ht="15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</row>
    <row r="635" spans="1:55" ht="15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ht="15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</row>
    <row r="637" spans="1:55" ht="15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</row>
    <row r="638" spans="1:55" ht="15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ht="15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ht="15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ht="15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5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5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</row>
    <row r="644" spans="1:55" ht="15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</row>
    <row r="645" spans="1:55" ht="15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</row>
    <row r="646" spans="1:55" ht="15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</row>
    <row r="647" spans="1:55" ht="15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</row>
    <row r="648" spans="1:55" ht="15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</row>
    <row r="649" spans="1:55" ht="15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</row>
    <row r="650" spans="1:55" ht="15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</row>
    <row r="651" spans="1:55" ht="15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</row>
    <row r="652" spans="1:55" ht="15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</row>
    <row r="653" spans="1:55" ht="15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</row>
    <row r="654" spans="1:55" ht="15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</row>
    <row r="655" spans="1:55" ht="15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</row>
    <row r="656" spans="1:55" ht="15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</row>
    <row r="657" spans="1:55" ht="15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</row>
    <row r="658" spans="1:55" ht="15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</row>
    <row r="659" spans="1:55" ht="15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ht="15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ht="15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ht="15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5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5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</row>
    <row r="665" spans="1:55" ht="15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</row>
    <row r="666" spans="1:55" ht="15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</row>
    <row r="667" spans="1:55" ht="15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</row>
    <row r="668" spans="1:55" ht="15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</row>
    <row r="669" spans="1:55" ht="15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</row>
    <row r="670" spans="1:55" ht="15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</row>
    <row r="671" spans="1:55" ht="15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</row>
    <row r="672" spans="1:55" ht="15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</row>
    <row r="673" spans="1:55" ht="15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</row>
    <row r="674" spans="1:55" ht="15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</row>
    <row r="675" spans="1:55" ht="15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</row>
    <row r="676" spans="1:55" ht="15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</row>
    <row r="677" spans="1:55" ht="15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</row>
    <row r="678" spans="1:55" ht="15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</row>
    <row r="679" spans="1:55" ht="15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</row>
    <row r="680" spans="1:55" ht="15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  <row r="681" spans="1:55" ht="15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</row>
    <row r="682" spans="1:55" ht="15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</row>
    <row r="683" spans="1:55" ht="15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</row>
    <row r="684" spans="1:55" ht="15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</row>
    <row r="685" spans="1:55" ht="15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</row>
    <row r="686" spans="1:55" ht="15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</row>
    <row r="687" spans="1:55" ht="15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</row>
    <row r="688" spans="1:55" ht="15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</row>
    <row r="689" spans="1:55" ht="15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</row>
    <row r="690" spans="1:55" ht="15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</row>
    <row r="691" spans="1:55" ht="15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</row>
    <row r="692" spans="1:55" ht="15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</row>
    <row r="693" spans="1:55" ht="15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</row>
    <row r="694" spans="1:55" ht="15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</row>
    <row r="695" spans="1:55" ht="15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</row>
    <row r="696" spans="1:55" ht="15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</row>
    <row r="697" spans="1:55" ht="15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</row>
    <row r="698" spans="1:55" ht="15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</row>
    <row r="699" spans="1:55" ht="15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</row>
    <row r="700" spans="1:55" ht="15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</row>
    <row r="701" spans="1:55" ht="15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</row>
    <row r="702" spans="1:55" ht="15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</row>
    <row r="703" spans="1:55" ht="15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</row>
    <row r="704" spans="1:55" ht="15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</row>
    <row r="705" spans="1:55" ht="15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</row>
    <row r="706" spans="1:55" ht="15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</row>
    <row r="707" spans="1:55" ht="15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</row>
    <row r="708" spans="1:55" ht="15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</row>
    <row r="709" spans="1:55" ht="15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</row>
    <row r="710" spans="1:55" ht="15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</row>
    <row r="711" spans="1:55" ht="15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</row>
    <row r="712" spans="1:55" ht="15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</row>
    <row r="713" spans="1:55" ht="15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</row>
    <row r="714" spans="1:55" ht="15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</row>
    <row r="715" spans="1:55" ht="15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</row>
    <row r="716" spans="1:55" ht="15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</row>
    <row r="717" spans="1:55" ht="15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</row>
    <row r="718" spans="1:55" ht="15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</row>
    <row r="719" spans="1:55" ht="15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</row>
    <row r="720" spans="1:55" ht="15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</row>
    <row r="721" spans="1:55" ht="15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</row>
    <row r="722" spans="1:55" ht="15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</row>
    <row r="723" spans="1:55" ht="15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</row>
    <row r="724" spans="1:55" ht="15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</row>
    <row r="725" spans="1:55" ht="15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</row>
    <row r="726" spans="1:55" ht="15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</row>
    <row r="727" spans="1:55" ht="15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</row>
    <row r="728" spans="1:55" ht="15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</row>
    <row r="729" spans="1:55" ht="15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</row>
    <row r="730" spans="1:55" ht="15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</row>
    <row r="731" spans="1:55" ht="15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</row>
    <row r="732" spans="1:55" ht="15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</row>
    <row r="733" spans="1:55" ht="15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</row>
    <row r="734" spans="1:55" ht="15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</row>
    <row r="735" spans="1:55" ht="15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</row>
    <row r="736" spans="1:55" ht="15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</row>
    <row r="737" spans="1:55" ht="15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</row>
    <row r="738" spans="1:55" ht="15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</row>
    <row r="739" spans="1:55" ht="15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</row>
    <row r="740" spans="1:55" ht="15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</row>
    <row r="741" spans="1:55" ht="15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</row>
    <row r="742" spans="1:55" ht="15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</row>
    <row r="743" spans="1:55" ht="15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</row>
    <row r="744" spans="1:55" ht="15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</row>
    <row r="745" spans="1:55" ht="15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</row>
    <row r="746" spans="1:55" ht="15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</row>
    <row r="747" spans="1:55" ht="15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</row>
    <row r="748" spans="1:55" ht="15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</row>
    <row r="749" spans="1:55" ht="15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</row>
    <row r="750" spans="1:55" ht="15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</row>
    <row r="751" spans="1:55" ht="15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</row>
    <row r="752" spans="1:55" ht="15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</row>
    <row r="753" spans="1:55" ht="15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</row>
    <row r="754" spans="1:55" ht="15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</row>
    <row r="755" spans="1:55" ht="15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</row>
    <row r="756" spans="1:55" ht="15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</row>
    <row r="757" spans="1:55" ht="15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</row>
    <row r="758" spans="1:55" ht="15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</row>
    <row r="759" spans="1:55" ht="15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</row>
    <row r="760" spans="1:55" ht="15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</row>
    <row r="761" spans="1:55" ht="15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</row>
    <row r="762" spans="1:55" ht="15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</row>
    <row r="763" spans="1:55" ht="15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</row>
    <row r="764" spans="1:55" ht="15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</row>
    <row r="765" spans="1:55" ht="15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</row>
    <row r="766" spans="1:55" ht="15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</row>
    <row r="767" spans="1:55" ht="15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</row>
    <row r="768" spans="1:55" ht="15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</row>
    <row r="769" spans="1:55" ht="15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</row>
    <row r="770" spans="1:55" ht="15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</row>
    <row r="771" spans="1:55" ht="15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</row>
    <row r="772" spans="1:55" ht="15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</row>
    <row r="773" spans="1:55" ht="15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</row>
    <row r="774" spans="1:55" ht="15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</row>
    <row r="775" spans="1:55" ht="15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</row>
    <row r="776" spans="1:55" ht="15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</row>
    <row r="777" spans="1:55" ht="15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</row>
    <row r="778" spans="1:55" ht="15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</row>
    <row r="779" spans="1:55" ht="15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</row>
    <row r="780" spans="1:55" ht="15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</row>
    <row r="781" spans="1:55" ht="15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</row>
    <row r="782" spans="1:55" ht="15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</row>
    <row r="783" spans="1:55" ht="15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</row>
    <row r="784" spans="1:55" ht="15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</row>
    <row r="785" spans="1:55" ht="15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</row>
    <row r="786" spans="1:55" ht="15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</row>
    <row r="787" spans="1:55" ht="15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</row>
    <row r="788" spans="1:55" ht="15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</row>
    <row r="789" spans="1:55" ht="15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</row>
    <row r="790" spans="1:55" ht="15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</row>
    <row r="791" spans="1:55" ht="15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</row>
    <row r="792" spans="1:55" ht="15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</row>
    <row r="793" spans="1:55" ht="15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</row>
    <row r="794" spans="1:55" ht="15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</row>
    <row r="795" spans="1:55" ht="15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</row>
    <row r="796" spans="1:55" ht="15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</row>
    <row r="797" spans="1:55" ht="15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</row>
    <row r="798" spans="1:55" ht="15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</row>
    <row r="799" spans="1:55" ht="15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</row>
    <row r="800" spans="1:55" ht="15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</row>
    <row r="801" spans="1:55" ht="15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</row>
    <row r="802" spans="1:55" ht="15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</row>
    <row r="803" spans="1:55" ht="15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</row>
    <row r="804" spans="1:55" ht="15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</row>
    <row r="805" spans="1:55" ht="15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</row>
    <row r="806" spans="1:55" ht="15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</row>
    <row r="807" spans="1:55" ht="15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</row>
    <row r="808" spans="1:55" ht="15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</row>
    <row r="809" spans="1:55" ht="15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</row>
    <row r="810" spans="1:55" ht="15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</row>
    <row r="811" spans="1:55" ht="15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</row>
    <row r="812" spans="1:55" ht="15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</row>
    <row r="813" spans="1:55" ht="15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</row>
    <row r="814" spans="1:55" ht="15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</row>
    <row r="815" spans="1:55" ht="15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</row>
    <row r="816" spans="1:55" ht="15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</row>
    <row r="817" spans="1:55" ht="15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</row>
    <row r="818" spans="1:55" ht="15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</row>
    <row r="819" spans="1:55" ht="15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</row>
    <row r="820" spans="1:55" ht="15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</row>
    <row r="821" spans="1:55" ht="15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</row>
    <row r="822" spans="1:55" ht="15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</row>
    <row r="823" spans="1:55" ht="15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</row>
    <row r="824" spans="1:55" ht="15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</row>
    <row r="825" spans="1:55" ht="15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</row>
    <row r="826" spans="1:55" ht="15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</row>
    <row r="827" spans="1:55" ht="15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</row>
    <row r="828" spans="1:55" ht="15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</row>
    <row r="829" spans="1:55" ht="15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</row>
    <row r="830" spans="1:55" ht="15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</row>
    <row r="831" spans="1:55" ht="15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</row>
    <row r="832" spans="1:55" ht="15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</row>
    <row r="833" spans="1:55" ht="15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</row>
    <row r="834" spans="1:55" ht="15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</row>
    <row r="835" spans="1:55" ht="15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</row>
    <row r="836" spans="1:55" ht="15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</row>
    <row r="837" spans="1:55" ht="15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</row>
    <row r="838" spans="1:55" ht="15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</row>
    <row r="839" spans="1:55" ht="15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</row>
    <row r="840" spans="1:55" ht="15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</row>
    <row r="841" spans="1:55" ht="15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</row>
    <row r="842" spans="1:55" ht="15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</row>
    <row r="843" spans="1:55" ht="15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</row>
    <row r="844" spans="1:55" ht="15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</row>
    <row r="845" spans="1:55" ht="15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</row>
    <row r="846" spans="1:55" ht="15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</row>
    <row r="847" spans="1:55" ht="15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</row>
    <row r="848" spans="1:55" ht="15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</row>
    <row r="849" spans="1:55" ht="15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</row>
    <row r="850" spans="1:55" ht="15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</row>
    <row r="851" spans="1:55" ht="15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</row>
    <row r="852" spans="1:55" ht="15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</row>
    <row r="853" spans="1:55" ht="15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</row>
    <row r="854" spans="1:55" ht="15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</row>
    <row r="855" spans="1:55" ht="15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</row>
    <row r="856" spans="1:55" ht="15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</row>
    <row r="857" spans="1:55" ht="15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</row>
    <row r="858" spans="1:55" ht="15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</row>
    <row r="859" spans="1:55" ht="15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</row>
    <row r="860" spans="1:55" ht="15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</row>
    <row r="861" spans="1:55" ht="15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</row>
    <row r="862" spans="1:55" ht="15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</row>
    <row r="863" spans="1:55" ht="15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</row>
    <row r="864" spans="1:55" ht="15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</row>
    <row r="865" spans="1:55" ht="15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</row>
    <row r="866" spans="1:55" ht="15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</row>
    <row r="867" spans="1:55" ht="15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</row>
    <row r="868" spans="1:55" ht="15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</row>
    <row r="869" spans="1:55" ht="15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</row>
    <row r="870" spans="1:55" ht="15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</row>
    <row r="871" spans="1:55" ht="15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</row>
    <row r="872" spans="1:55" ht="15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</row>
    <row r="873" spans="1:55" ht="15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</row>
    <row r="874" spans="1:55" ht="15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</row>
    <row r="875" spans="1:55" ht="15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</row>
    <row r="876" spans="1:55" ht="15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</row>
    <row r="877" spans="1:55" ht="15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</row>
    <row r="878" spans="1:55" ht="15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</row>
    <row r="879" spans="1:55" ht="15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</row>
    <row r="880" spans="1:55" ht="15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</row>
    <row r="881" spans="1:55" ht="15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</row>
    <row r="882" spans="1:55" ht="15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</row>
    <row r="883" spans="1:55" ht="15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</row>
    <row r="884" spans="1:55" ht="15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</row>
    <row r="885" spans="1:55" ht="15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</row>
    <row r="886" spans="1:55" ht="15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</row>
    <row r="887" spans="1:55" ht="15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</row>
    <row r="888" spans="1:55" ht="15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</row>
    <row r="889" spans="1:55" ht="15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</row>
    <row r="890" spans="1:55" ht="15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</row>
    <row r="891" spans="1:55" ht="15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</row>
    <row r="892" spans="1:55" ht="15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</row>
    <row r="893" spans="1:55" ht="15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</row>
    <row r="894" spans="1:55" ht="15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</row>
    <row r="895" spans="1:55" ht="15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</row>
    <row r="896" spans="1:55" ht="15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</row>
    <row r="897" spans="1:55" ht="15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</row>
    <row r="898" spans="1:55" ht="15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</row>
    <row r="899" spans="1:55" ht="15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</row>
    <row r="900" spans="1:55" ht="15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</row>
    <row r="901" spans="1:55" ht="15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</row>
    <row r="902" spans="1:55" ht="15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</row>
    <row r="903" spans="1:55" ht="15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</row>
    <row r="904" spans="1:55" ht="15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</row>
    <row r="905" spans="1:55" ht="15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</row>
    <row r="906" spans="1:55" ht="15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</row>
    <row r="907" spans="1:55" ht="15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</row>
    <row r="908" spans="1:55" ht="15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</row>
    <row r="909" spans="1:55" ht="15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</row>
    <row r="910" spans="1:55" ht="15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</row>
    <row r="911" spans="1:55" ht="15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</row>
    <row r="912" spans="1:55" ht="15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</row>
    <row r="913" spans="1:55" ht="15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</row>
    <row r="914" spans="1:55" ht="15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</row>
    <row r="915" spans="1:55" ht="15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</row>
    <row r="916" spans="1:55" ht="15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</row>
    <row r="917" spans="1:55" ht="15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</row>
    <row r="918" spans="1:55" ht="15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</row>
    <row r="919" spans="1:55" ht="15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</row>
    <row r="920" spans="1:55" ht="15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</row>
    <row r="921" spans="1:55" ht="15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</row>
    <row r="922" spans="1:55" ht="15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</row>
    <row r="923" spans="1:55" ht="15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</row>
    <row r="924" spans="1:55" ht="15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</row>
    <row r="925" spans="1:55" ht="15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</row>
    <row r="926" spans="1:55" ht="15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</row>
    <row r="927" spans="1:55" ht="15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</row>
    <row r="928" spans="1:55" ht="15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</row>
    <row r="929" spans="1:55" ht="15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</row>
    <row r="930" spans="1:55" ht="15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</row>
    <row r="931" spans="1:55" ht="15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</row>
    <row r="932" spans="1:55" ht="15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</row>
    <row r="933" spans="1:55" ht="15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</row>
    <row r="934" spans="1:55" ht="15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</row>
    <row r="935" spans="1:55" ht="15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</row>
    <row r="936" spans="1:55" ht="15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</row>
    <row r="937" spans="1:55" ht="15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</row>
    <row r="938" spans="1:55" ht="15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</row>
    <row r="939" spans="1:55" ht="15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</row>
    <row r="940" spans="1:55" ht="15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</row>
    <row r="941" spans="1:55" ht="15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</row>
    <row r="942" spans="1:55" ht="15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</row>
    <row r="943" spans="1:55" ht="15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</row>
    <row r="944" spans="1:55" ht="15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</row>
    <row r="945" spans="1:55" ht="15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</row>
    <row r="946" spans="1:55" ht="15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</row>
    <row r="947" spans="1:55" ht="15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</row>
    <row r="948" spans="1:55" ht="15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</row>
    <row r="949" spans="1:55" ht="15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</row>
    <row r="950" spans="1:55" ht="15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</row>
    <row r="951" spans="1:55" ht="15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</row>
    <row r="952" spans="1:55" ht="15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</row>
    <row r="953" spans="1:55" ht="15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</row>
    <row r="954" spans="1:55" ht="15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</row>
    <row r="955" spans="1:55" ht="15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</row>
    <row r="956" spans="1:55" ht="15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</row>
    <row r="957" spans="1:55" ht="15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</row>
    <row r="958" spans="1:55" ht="15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</row>
    <row r="959" spans="1:55" ht="15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</row>
    <row r="960" spans="1:55" ht="15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</row>
    <row r="961" spans="1:55" ht="15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</row>
    <row r="962" spans="1:55" ht="15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</row>
    <row r="963" spans="1:55" ht="15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</row>
    <row r="964" spans="1:55" ht="15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</row>
    <row r="965" spans="1:55" ht="15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</row>
    <row r="966" spans="1:55" ht="15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</row>
    <row r="967" spans="1:55" ht="15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</row>
    <row r="968" spans="1:55" ht="15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</row>
    <row r="969" spans="1:55" ht="15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</row>
    <row r="970" spans="1:55" ht="15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</row>
    <row r="971" spans="1:55" ht="15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</row>
    <row r="972" spans="1:55" ht="15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</row>
    <row r="973" spans="1:55" ht="15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</row>
    <row r="974" spans="1:55" ht="15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</row>
    <row r="975" spans="1:55" ht="15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</row>
    <row r="976" spans="1:55" ht="15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</row>
    <row r="977" spans="1:55" ht="15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</row>
    <row r="978" spans="1:55" ht="15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</row>
    <row r="979" spans="1:55" ht="15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</row>
    <row r="980" spans="1:55" ht="15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</row>
    <row r="981" spans="1:55" ht="15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</row>
    <row r="982" spans="1:55" ht="15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</row>
    <row r="983" spans="1:55" ht="15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</row>
    <row r="984" spans="1:55" ht="15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</row>
    <row r="985" spans="1:55" ht="15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</row>
    <row r="986" spans="1:55" ht="15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</row>
    <row r="987" spans="1:55" ht="15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</row>
    <row r="988" spans="1:55" ht="15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</row>
    <row r="989" spans="1:55" ht="15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</row>
    <row r="990" spans="1:55" ht="15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</row>
    <row r="991" spans="1:55" ht="15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</row>
    <row r="992" spans="1:55" ht="15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</row>
    <row r="993" spans="1:55" ht="15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</row>
    <row r="994" spans="1:55" ht="15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</row>
    <row r="995" spans="1:55" ht="15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</row>
    <row r="996" spans="1:55" ht="15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</row>
    <row r="997" spans="1:55" ht="15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</row>
    <row r="998" spans="1:55" ht="15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</row>
    <row r="999" spans="1:55" ht="15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</row>
    <row r="1000" spans="1:55" ht="15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</row>
  </sheetData>
  <mergeCells count="135">
    <mergeCell ref="AH3:AM3"/>
    <mergeCell ref="AP3:AS3"/>
    <mergeCell ref="AT3:AU3"/>
    <mergeCell ref="AW3:AZ3"/>
    <mergeCell ref="B1:AP1"/>
    <mergeCell ref="AR1:AZ1"/>
    <mergeCell ref="G2:Z2"/>
    <mergeCell ref="AH2:AM2"/>
    <mergeCell ref="AO2:AY2"/>
    <mergeCell ref="G3:P3"/>
    <mergeCell ref="U3:Z3"/>
    <mergeCell ref="B5:K5"/>
    <mergeCell ref="U6:AM6"/>
    <mergeCell ref="D7:S7"/>
    <mergeCell ref="U7:AM7"/>
    <mergeCell ref="AN7:AX7"/>
    <mergeCell ref="B8:AY8"/>
    <mergeCell ref="B9:AY9"/>
    <mergeCell ref="F12:G12"/>
    <mergeCell ref="H12:I12"/>
    <mergeCell ref="Q12:R12"/>
    <mergeCell ref="S12:T12"/>
    <mergeCell ref="U12:V12"/>
    <mergeCell ref="W12:X12"/>
    <mergeCell ref="AB12:AC12"/>
    <mergeCell ref="AD12:AE12"/>
    <mergeCell ref="B11:L11"/>
    <mergeCell ref="O11:Y11"/>
    <mergeCell ref="AB11:AL11"/>
    <mergeCell ref="AO11:AV13"/>
    <mergeCell ref="AX11:AZ13"/>
    <mergeCell ref="AJ12:AK12"/>
    <mergeCell ref="O22:P22"/>
    <mergeCell ref="Q22:R22"/>
    <mergeCell ref="S22:T22"/>
    <mergeCell ref="U22:V22"/>
    <mergeCell ref="J12:K12"/>
    <mergeCell ref="O12:P12"/>
    <mergeCell ref="B21:L21"/>
    <mergeCell ref="O21:Y21"/>
    <mergeCell ref="B22:C22"/>
    <mergeCell ref="D22:E22"/>
    <mergeCell ref="F22:G22"/>
    <mergeCell ref="W22:X22"/>
    <mergeCell ref="B12:C12"/>
    <mergeCell ref="D12:E12"/>
    <mergeCell ref="H22:I22"/>
    <mergeCell ref="J22:K22"/>
    <mergeCell ref="AV51:AZ51"/>
    <mergeCell ref="AO37:AP37"/>
    <mergeCell ref="AO38:AP38"/>
    <mergeCell ref="AO41:AP41"/>
    <mergeCell ref="AO42:AP42"/>
    <mergeCell ref="AO43:AP43"/>
    <mergeCell ref="AP44:AQ44"/>
    <mergeCell ref="AO45:AP45"/>
    <mergeCell ref="AO22:AT23"/>
    <mergeCell ref="AU22:AV23"/>
    <mergeCell ref="AO24:AT25"/>
    <mergeCell ref="AU24:AV25"/>
    <mergeCell ref="AO26:AT27"/>
    <mergeCell ref="AU26:AV27"/>
    <mergeCell ref="AU28:AV29"/>
    <mergeCell ref="AO28:AT29"/>
    <mergeCell ref="AO30:AT31"/>
    <mergeCell ref="AU30:AV31"/>
    <mergeCell ref="AH22:AI22"/>
    <mergeCell ref="AJ22:AK22"/>
    <mergeCell ref="AO33:AZ34"/>
    <mergeCell ref="AO35:AP35"/>
    <mergeCell ref="AU35:AZ35"/>
    <mergeCell ref="AO36:AP36"/>
    <mergeCell ref="AO46:AQ46"/>
    <mergeCell ref="AO48:AP48"/>
    <mergeCell ref="AV50:AZ50"/>
    <mergeCell ref="O42:P42"/>
    <mergeCell ref="Q42:R42"/>
    <mergeCell ref="AX16:AY17"/>
    <mergeCell ref="AZ16:AZ17"/>
    <mergeCell ref="AX24:AZ29"/>
    <mergeCell ref="AF12:AG12"/>
    <mergeCell ref="AH12:AI12"/>
    <mergeCell ref="AO14:AV15"/>
    <mergeCell ref="AX14:AY15"/>
    <mergeCell ref="AZ14:AZ15"/>
    <mergeCell ref="AO16:AT17"/>
    <mergeCell ref="AU16:AV17"/>
    <mergeCell ref="AO20:AT21"/>
    <mergeCell ref="AB21:AL21"/>
    <mergeCell ref="AO18:AT19"/>
    <mergeCell ref="AU18:AV19"/>
    <mergeCell ref="AX18:AY19"/>
    <mergeCell ref="AZ18:AZ19"/>
    <mergeCell ref="AU20:AV21"/>
    <mergeCell ref="AX20:AY21"/>
    <mergeCell ref="AZ20:AZ21"/>
    <mergeCell ref="AB22:AC22"/>
    <mergeCell ref="AD22:AE22"/>
    <mergeCell ref="AF22:AG22"/>
    <mergeCell ref="B31:L31"/>
    <mergeCell ref="O31:Y31"/>
    <mergeCell ref="AB31:AL31"/>
    <mergeCell ref="B32:C32"/>
    <mergeCell ref="D32:E32"/>
    <mergeCell ref="F32:G32"/>
    <mergeCell ref="H32:I32"/>
    <mergeCell ref="AJ32:AK32"/>
    <mergeCell ref="S42:T42"/>
    <mergeCell ref="U42:V42"/>
    <mergeCell ref="J32:K32"/>
    <mergeCell ref="O32:P32"/>
    <mergeCell ref="B41:L41"/>
    <mergeCell ref="O41:Y41"/>
    <mergeCell ref="B42:C42"/>
    <mergeCell ref="D42:E42"/>
    <mergeCell ref="F42:G42"/>
    <mergeCell ref="W42:X42"/>
    <mergeCell ref="Q32:R32"/>
    <mergeCell ref="S32:T32"/>
    <mergeCell ref="U32:V32"/>
    <mergeCell ref="W32:X32"/>
    <mergeCell ref="H42:I42"/>
    <mergeCell ref="J42:K42"/>
    <mergeCell ref="AB42:AC42"/>
    <mergeCell ref="AD42:AE42"/>
    <mergeCell ref="AF42:AG42"/>
    <mergeCell ref="AH42:AI42"/>
    <mergeCell ref="AJ42:AK42"/>
    <mergeCell ref="Q51:AK51"/>
    <mergeCell ref="AB32:AC32"/>
    <mergeCell ref="AD32:AE32"/>
    <mergeCell ref="AF32:AG32"/>
    <mergeCell ref="AH32:AI32"/>
    <mergeCell ref="AB41:AL41"/>
    <mergeCell ref="AL51:AU51"/>
  </mergeCells>
  <printOptions horizontalCentered="1" verticalCentered="1"/>
  <pageMargins left="0" right="0" top="0" bottom="0" header="0" footer="0"/>
  <pageSetup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05867"/>
    <pageSetUpPr fitToPage="1"/>
  </sheetPr>
  <dimension ref="A1:AC1000"/>
  <sheetViews>
    <sheetView showGridLines="0" topLeftCell="A13" workbookViewId="0">
      <selection activeCell="P32" sqref="P32:R39"/>
    </sheetView>
  </sheetViews>
  <sheetFormatPr defaultColWidth="11.25" defaultRowHeight="15" customHeight="1"/>
  <cols>
    <col min="1" max="1" width="3.08203125" customWidth="1"/>
    <col min="2" max="3" width="4.58203125" customWidth="1"/>
    <col min="4" max="8" width="4" customWidth="1"/>
    <col min="9" max="9" width="4.75" customWidth="1"/>
    <col min="10" max="10" width="5.08203125" customWidth="1"/>
    <col min="11" max="11" width="4.4140625" customWidth="1"/>
    <col min="12" max="18" width="4" customWidth="1"/>
    <col min="19" max="19" width="4.58203125" customWidth="1"/>
    <col min="20" max="20" width="2.58203125" customWidth="1"/>
    <col min="21" max="25" width="4.58203125" customWidth="1"/>
    <col min="26" max="26" width="11.58203125" customWidth="1"/>
    <col min="27" max="29" width="4.58203125" customWidth="1"/>
  </cols>
  <sheetData>
    <row r="1" spans="1:29" ht="52.5" customHeight="1">
      <c r="A1" s="344" t="s">
        <v>58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104"/>
      <c r="M1" s="105"/>
      <c r="N1" s="105"/>
      <c r="O1" s="345" t="s">
        <v>59</v>
      </c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106"/>
      <c r="AB1" s="107"/>
      <c r="AC1" s="108"/>
    </row>
    <row r="2" spans="1:29" ht="10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.5">
      <c r="A3" s="346" t="s">
        <v>60</v>
      </c>
      <c r="B3" s="347"/>
      <c r="C3" s="347"/>
      <c r="D3" s="348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90"/>
      <c r="S3" s="109"/>
      <c r="T3" s="110"/>
      <c r="U3" s="349" t="s">
        <v>61</v>
      </c>
      <c r="V3" s="347"/>
      <c r="W3" s="347"/>
      <c r="X3" s="347"/>
      <c r="Y3" s="347"/>
      <c r="Z3" s="350"/>
      <c r="AA3" s="109"/>
      <c r="AB3" s="111"/>
      <c r="AC3" s="111"/>
    </row>
    <row r="4" spans="1:29" ht="23">
      <c r="A4" s="112"/>
      <c r="B4" s="113"/>
      <c r="C4" s="114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71"/>
      <c r="S4" s="109"/>
      <c r="T4" s="110"/>
      <c r="U4" s="351" t="str">
        <f>Calendar!B10&amp;" - "&amp;Calendar!B10+1</f>
        <v>2025 - 2026</v>
      </c>
      <c r="V4" s="269"/>
      <c r="W4" s="269"/>
      <c r="X4" s="269"/>
      <c r="Y4" s="269"/>
      <c r="Z4" s="271"/>
      <c r="AA4" s="115"/>
      <c r="AB4" s="111"/>
      <c r="AC4" s="111"/>
    </row>
    <row r="5" spans="1:29" ht="8.25" customHeight="1">
      <c r="A5" s="116"/>
      <c r="B5" s="116"/>
      <c r="C5" s="116"/>
      <c r="D5" s="116"/>
      <c r="E5" s="116"/>
      <c r="F5" s="116"/>
      <c r="G5" s="116"/>
      <c r="H5" s="116"/>
      <c r="I5" s="116"/>
      <c r="J5" s="117"/>
      <c r="K5" s="117"/>
      <c r="L5" s="117"/>
      <c r="M5" s="116"/>
      <c r="N5" s="116"/>
      <c r="O5" s="116"/>
      <c r="P5" s="111"/>
      <c r="Q5" s="111"/>
      <c r="R5" s="111"/>
      <c r="S5" s="116"/>
      <c r="T5" s="116"/>
      <c r="U5" s="110"/>
      <c r="V5" s="110"/>
      <c r="W5" s="116"/>
      <c r="X5" s="116"/>
      <c r="Y5" s="116"/>
      <c r="Z5" s="111"/>
      <c r="AA5" s="111"/>
      <c r="AB5" s="111"/>
      <c r="AC5" s="111"/>
    </row>
    <row r="6" spans="1:29" ht="15.5">
      <c r="A6" s="118" t="s">
        <v>62</v>
      </c>
      <c r="B6" s="119"/>
      <c r="C6" s="119"/>
      <c r="D6" s="348"/>
      <c r="E6" s="263"/>
      <c r="F6" s="263"/>
      <c r="G6" s="263"/>
      <c r="H6" s="263"/>
      <c r="I6" s="263"/>
      <c r="J6" s="263"/>
      <c r="K6" s="263"/>
      <c r="L6" s="290"/>
      <c r="M6" s="118" t="s">
        <v>63</v>
      </c>
      <c r="N6" s="120"/>
      <c r="O6" s="348"/>
      <c r="P6" s="263"/>
      <c r="Q6" s="263"/>
      <c r="R6" s="290"/>
      <c r="S6" s="110"/>
      <c r="T6" s="116"/>
      <c r="U6" s="121" t="s">
        <v>64</v>
      </c>
      <c r="V6" s="122"/>
      <c r="W6" s="116"/>
      <c r="X6" s="116"/>
      <c r="Y6" s="116"/>
      <c r="Z6" s="116"/>
      <c r="AA6" s="116"/>
      <c r="AB6" s="111"/>
      <c r="AC6" s="111"/>
    </row>
    <row r="7" spans="1:29" ht="22.5" customHeight="1">
      <c r="A7" s="123" t="s">
        <v>65</v>
      </c>
      <c r="B7" s="124"/>
      <c r="C7" s="124"/>
      <c r="D7" s="269"/>
      <c r="E7" s="269"/>
      <c r="F7" s="269"/>
      <c r="G7" s="269"/>
      <c r="H7" s="269"/>
      <c r="I7" s="269"/>
      <c r="J7" s="269"/>
      <c r="K7" s="269"/>
      <c r="L7" s="271"/>
      <c r="M7" s="123" t="s">
        <v>66</v>
      </c>
      <c r="N7" s="125"/>
      <c r="O7" s="269"/>
      <c r="P7" s="269"/>
      <c r="Q7" s="269"/>
      <c r="R7" s="271"/>
      <c r="S7" s="110"/>
      <c r="T7" s="110"/>
      <c r="U7" s="126"/>
      <c r="V7" s="127" t="s">
        <v>67</v>
      </c>
      <c r="W7" s="128"/>
      <c r="X7" s="126"/>
      <c r="Y7" s="127" t="s">
        <v>68</v>
      </c>
      <c r="Z7" s="129"/>
      <c r="AA7" s="128"/>
      <c r="AB7" s="111"/>
      <c r="AC7" s="111"/>
    </row>
    <row r="8" spans="1:29" ht="6.75" customHeight="1">
      <c r="A8" s="9"/>
      <c r="B8" s="20"/>
      <c r="C8" s="20"/>
      <c r="D8" s="20"/>
      <c r="E8" s="20"/>
      <c r="F8" s="20"/>
      <c r="G8" s="20"/>
      <c r="H8" s="20"/>
      <c r="I8" s="9"/>
      <c r="J8" s="20"/>
      <c r="K8" s="20"/>
      <c r="L8" s="20"/>
      <c r="M8" s="20"/>
      <c r="N8" s="20"/>
      <c r="O8" s="20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5">
      <c r="A9" s="130" t="s">
        <v>69</v>
      </c>
      <c r="B9" s="131"/>
      <c r="C9" s="131"/>
      <c r="D9" s="131"/>
      <c r="E9" s="132" t="s">
        <v>70</v>
      </c>
      <c r="F9" s="131"/>
      <c r="G9" s="131"/>
      <c r="H9" s="131"/>
      <c r="I9" s="133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4"/>
      <c r="AA9" s="20"/>
      <c r="AB9" s="20"/>
      <c r="AC9" s="20"/>
    </row>
    <row r="10" spans="1:29" ht="15.5">
      <c r="A10" s="135" t="s">
        <v>71</v>
      </c>
      <c r="B10" s="136"/>
      <c r="C10" s="136"/>
      <c r="D10" s="136"/>
      <c r="E10" s="100"/>
      <c r="F10" s="100"/>
      <c r="G10" s="100"/>
      <c r="H10" s="100"/>
      <c r="I10" s="100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7"/>
      <c r="AA10" s="20"/>
      <c r="AB10" s="20"/>
      <c r="AC10" s="20"/>
    </row>
    <row r="11" spans="1:29" ht="7.5" customHeight="1">
      <c r="A11" s="20"/>
      <c r="B11" s="20"/>
      <c r="C11" s="20"/>
      <c r="D11" s="20"/>
      <c r="E11" s="20"/>
      <c r="F11" s="20"/>
      <c r="G11" s="20"/>
      <c r="H11" s="20"/>
      <c r="I11" s="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5.5">
      <c r="A12" s="138" t="s">
        <v>72</v>
      </c>
      <c r="B12" s="20"/>
      <c r="C12" s="20"/>
      <c r="D12" s="139"/>
      <c r="E12" s="117" t="s">
        <v>73</v>
      </c>
      <c r="F12" s="110"/>
      <c r="G12" s="139"/>
      <c r="H12" s="140" t="s">
        <v>74</v>
      </c>
      <c r="I12" s="1"/>
      <c r="J12" s="139"/>
      <c r="K12" s="140" t="s">
        <v>75</v>
      </c>
      <c r="L12" s="1"/>
      <c r="M12" s="141" t="s">
        <v>76</v>
      </c>
      <c r="N12" s="1"/>
      <c r="O12" s="9"/>
      <c r="P12" s="9"/>
      <c r="Q12" s="9"/>
      <c r="R12" s="9"/>
      <c r="S12" s="142"/>
      <c r="T12" s="352"/>
      <c r="U12" s="263"/>
      <c r="V12" s="263"/>
      <c r="W12" s="263"/>
      <c r="X12" s="263"/>
      <c r="Y12" s="263"/>
      <c r="Z12" s="290"/>
      <c r="AA12" s="1"/>
      <c r="AB12" s="20"/>
      <c r="AC12" s="20"/>
    </row>
    <row r="13" spans="1:29" ht="15.5">
      <c r="A13" s="117" t="s">
        <v>52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"/>
      <c r="M13" s="141" t="s">
        <v>77</v>
      </c>
      <c r="N13" s="1"/>
      <c r="O13" s="9"/>
      <c r="P13" s="9"/>
      <c r="Q13" s="9"/>
      <c r="R13" s="9"/>
      <c r="S13" s="142"/>
      <c r="T13" s="268"/>
      <c r="U13" s="269"/>
      <c r="V13" s="269"/>
      <c r="W13" s="269"/>
      <c r="X13" s="269"/>
      <c r="Y13" s="269"/>
      <c r="Z13" s="271"/>
      <c r="AA13" s="20"/>
      <c r="AB13" s="20"/>
      <c r="AC13" s="20"/>
    </row>
    <row r="14" spans="1:29" ht="10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43"/>
      <c r="U14" s="143"/>
      <c r="V14" s="143"/>
      <c r="W14" s="143"/>
      <c r="X14" s="143"/>
      <c r="Y14" s="143"/>
      <c r="Z14" s="143"/>
      <c r="AA14" s="1"/>
      <c r="AB14" s="9"/>
      <c r="AC14" s="9"/>
    </row>
    <row r="15" spans="1:29" ht="15.5">
      <c r="A15" s="144" t="s">
        <v>78</v>
      </c>
      <c r="B15" s="145"/>
      <c r="C15" s="145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7"/>
      <c r="T15" s="20"/>
      <c r="U15" s="20"/>
      <c r="V15" s="20"/>
      <c r="W15" s="20"/>
      <c r="X15" s="20"/>
      <c r="Y15" s="20"/>
      <c r="Z15" s="20"/>
      <c r="AA15" s="20"/>
      <c r="AB15" s="9"/>
      <c r="AC15" s="9"/>
    </row>
    <row r="16" spans="1:29" ht="15.5">
      <c r="A16" s="148"/>
      <c r="B16" s="110"/>
      <c r="C16" s="110"/>
      <c r="D16" s="110"/>
      <c r="E16" s="110"/>
      <c r="F16" s="110"/>
      <c r="G16" s="110"/>
      <c r="H16" s="110"/>
      <c r="I16" s="110"/>
      <c r="J16" s="337" t="s">
        <v>79</v>
      </c>
      <c r="K16" s="265"/>
      <c r="L16" s="265"/>
      <c r="M16" s="265"/>
      <c r="N16" s="265"/>
      <c r="O16" s="265"/>
      <c r="P16" s="265"/>
      <c r="Q16" s="265"/>
      <c r="R16" s="265"/>
      <c r="S16" s="149"/>
      <c r="T16" s="9"/>
      <c r="U16" s="338" t="s">
        <v>80</v>
      </c>
      <c r="V16" s="273"/>
      <c r="W16" s="273"/>
      <c r="X16" s="273"/>
      <c r="Y16" s="273"/>
      <c r="Z16" s="274"/>
      <c r="AA16" s="20"/>
      <c r="AB16" s="9"/>
      <c r="AC16" s="9"/>
    </row>
    <row r="17" spans="1:29" ht="15.5">
      <c r="A17" s="148"/>
      <c r="B17" s="138"/>
      <c r="C17" s="138"/>
      <c r="D17" s="138"/>
      <c r="E17" s="138"/>
      <c r="F17" s="138"/>
      <c r="G17" s="138"/>
      <c r="H17" s="138"/>
      <c r="I17" s="138"/>
      <c r="J17" s="150"/>
      <c r="K17" s="151"/>
      <c r="L17" s="54"/>
      <c r="M17" s="339" t="s">
        <v>81</v>
      </c>
      <c r="N17" s="263"/>
      <c r="O17" s="290"/>
      <c r="P17" s="150"/>
      <c r="Q17" s="151"/>
      <c r="R17" s="152"/>
      <c r="S17" s="149" t="s">
        <v>52</v>
      </c>
      <c r="T17" s="9"/>
      <c r="U17" s="278"/>
      <c r="V17" s="279"/>
      <c r="W17" s="279"/>
      <c r="X17" s="279"/>
      <c r="Y17" s="279"/>
      <c r="Z17" s="280"/>
      <c r="AA17" s="153"/>
      <c r="AB17" s="9"/>
      <c r="AC17" s="9"/>
    </row>
    <row r="18" spans="1:29" ht="15.75" customHeight="1">
      <c r="A18" s="148"/>
      <c r="B18" s="138"/>
      <c r="C18" s="138"/>
      <c r="D18" s="341" t="s">
        <v>82</v>
      </c>
      <c r="E18" s="276"/>
      <c r="F18" s="276"/>
      <c r="G18" s="276"/>
      <c r="H18" s="276"/>
      <c r="I18" s="276"/>
      <c r="J18" s="154"/>
      <c r="K18" s="138"/>
      <c r="L18" s="155"/>
      <c r="M18" s="340"/>
      <c r="N18" s="276"/>
      <c r="O18" s="331"/>
      <c r="P18" s="154"/>
      <c r="Q18" s="138"/>
      <c r="R18" s="155"/>
      <c r="S18" s="149"/>
      <c r="T18" s="9"/>
      <c r="U18" s="156"/>
      <c r="V18" s="156"/>
      <c r="W18" s="156"/>
      <c r="X18" s="156"/>
      <c r="Y18" s="156"/>
      <c r="Z18" s="156"/>
      <c r="AA18" s="9"/>
      <c r="AB18" s="9"/>
      <c r="AC18" s="9"/>
    </row>
    <row r="19" spans="1:29" ht="14.25" customHeight="1">
      <c r="A19" s="148"/>
      <c r="B19" s="342" t="s">
        <v>83</v>
      </c>
      <c r="C19" s="263"/>
      <c r="D19" s="342" t="s">
        <v>84</v>
      </c>
      <c r="E19" s="263"/>
      <c r="F19" s="263"/>
      <c r="G19" s="342" t="s">
        <v>85</v>
      </c>
      <c r="H19" s="263"/>
      <c r="I19" s="290"/>
      <c r="J19" s="330" t="s">
        <v>86</v>
      </c>
      <c r="K19" s="276"/>
      <c r="L19" s="331"/>
      <c r="M19" s="340"/>
      <c r="N19" s="276"/>
      <c r="O19" s="331"/>
      <c r="P19" s="332" t="s">
        <v>41</v>
      </c>
      <c r="Q19" s="276"/>
      <c r="R19" s="331"/>
      <c r="S19" s="157"/>
      <c r="T19" s="25"/>
      <c r="U19" s="325" t="s">
        <v>87</v>
      </c>
      <c r="V19" s="276"/>
      <c r="W19" s="276"/>
      <c r="X19" s="276"/>
      <c r="Y19" s="276"/>
      <c r="Z19" s="276"/>
      <c r="AA19" s="9"/>
      <c r="AB19" s="9"/>
      <c r="AC19" s="9"/>
    </row>
    <row r="20" spans="1:29" ht="14.25" customHeight="1">
      <c r="A20" s="148"/>
      <c r="B20" s="268"/>
      <c r="C20" s="269"/>
      <c r="D20" s="268"/>
      <c r="E20" s="269"/>
      <c r="F20" s="269"/>
      <c r="G20" s="268"/>
      <c r="H20" s="269"/>
      <c r="I20" s="271"/>
      <c r="J20" s="268"/>
      <c r="K20" s="269"/>
      <c r="L20" s="271"/>
      <c r="M20" s="268"/>
      <c r="N20" s="269"/>
      <c r="O20" s="271"/>
      <c r="P20" s="268"/>
      <c r="Q20" s="269"/>
      <c r="R20" s="271"/>
      <c r="S20" s="157"/>
      <c r="T20" s="25"/>
      <c r="U20" s="276"/>
      <c r="V20" s="276"/>
      <c r="W20" s="276"/>
      <c r="X20" s="276"/>
      <c r="Y20" s="276"/>
      <c r="Z20" s="276"/>
      <c r="AA20" s="9"/>
      <c r="AB20" s="9"/>
      <c r="AC20" s="9"/>
    </row>
    <row r="21" spans="1:29" ht="17.25" customHeight="1">
      <c r="A21" s="148"/>
      <c r="B21" s="333" t="s">
        <v>88</v>
      </c>
      <c r="C21" s="260"/>
      <c r="D21" s="343">
        <v>0.32291666666666669</v>
      </c>
      <c r="E21" s="313"/>
      <c r="F21" s="313"/>
      <c r="G21" s="343">
        <v>0.35416666666666669</v>
      </c>
      <c r="H21" s="313"/>
      <c r="I21" s="260"/>
      <c r="J21" s="333" t="s">
        <v>89</v>
      </c>
      <c r="K21" s="313"/>
      <c r="L21" s="260"/>
      <c r="M21" s="333" t="s">
        <v>90</v>
      </c>
      <c r="N21" s="313"/>
      <c r="O21" s="260"/>
      <c r="P21" s="333">
        <v>50</v>
      </c>
      <c r="Q21" s="313"/>
      <c r="R21" s="260"/>
      <c r="S21" s="149"/>
      <c r="T21" s="9"/>
      <c r="U21" s="325" t="s">
        <v>91</v>
      </c>
      <c r="V21" s="276"/>
      <c r="W21" s="276"/>
      <c r="X21" s="276"/>
      <c r="Y21" s="276"/>
      <c r="Z21" s="276"/>
      <c r="AA21" s="9"/>
      <c r="AB21" s="9"/>
      <c r="AC21" s="9"/>
    </row>
    <row r="22" spans="1:29" ht="17.25" customHeight="1">
      <c r="A22" s="148"/>
      <c r="B22" s="334" t="s">
        <v>92</v>
      </c>
      <c r="C22" s="290"/>
      <c r="D22" s="335"/>
      <c r="E22" s="263"/>
      <c r="F22" s="290"/>
      <c r="G22" s="335"/>
      <c r="H22" s="263"/>
      <c r="I22" s="290"/>
      <c r="J22" s="398">
        <f>(G22-D22)*1440</f>
        <v>0</v>
      </c>
      <c r="K22" s="399"/>
      <c r="L22" s="400"/>
      <c r="M22" s="336"/>
      <c r="N22" s="263"/>
      <c r="O22" s="290"/>
      <c r="P22" s="404">
        <f>M22+J22</f>
        <v>0</v>
      </c>
      <c r="Q22" s="399"/>
      <c r="R22" s="400"/>
      <c r="S22" s="149"/>
      <c r="T22" s="9"/>
      <c r="U22" s="276"/>
      <c r="V22" s="276"/>
      <c r="W22" s="276"/>
      <c r="X22" s="276"/>
      <c r="Y22" s="276"/>
      <c r="Z22" s="276"/>
      <c r="AA22" s="9"/>
      <c r="AB22" s="9"/>
      <c r="AC22" s="9"/>
    </row>
    <row r="23" spans="1:29" ht="12.75" customHeight="1">
      <c r="A23" s="148"/>
      <c r="B23" s="268"/>
      <c r="C23" s="271"/>
      <c r="D23" s="268"/>
      <c r="E23" s="269"/>
      <c r="F23" s="271"/>
      <c r="G23" s="268"/>
      <c r="H23" s="269"/>
      <c r="I23" s="271"/>
      <c r="J23" s="401"/>
      <c r="K23" s="402"/>
      <c r="L23" s="403"/>
      <c r="M23" s="268"/>
      <c r="N23" s="269"/>
      <c r="O23" s="271"/>
      <c r="P23" s="401"/>
      <c r="Q23" s="402"/>
      <c r="R23" s="403"/>
      <c r="S23" s="149"/>
      <c r="T23" s="9"/>
      <c r="U23" s="325" t="s">
        <v>93</v>
      </c>
      <c r="V23" s="276"/>
      <c r="W23" s="276"/>
      <c r="X23" s="276"/>
      <c r="Y23" s="276"/>
      <c r="Z23" s="276"/>
      <c r="AA23" s="9"/>
      <c r="AB23" s="9"/>
      <c r="AC23" s="9"/>
    </row>
    <row r="24" spans="1:29" ht="15.75" customHeight="1">
      <c r="A24" s="148"/>
      <c r="B24" s="334">
        <v>2</v>
      </c>
      <c r="C24" s="290"/>
      <c r="D24" s="335"/>
      <c r="E24" s="263"/>
      <c r="F24" s="290"/>
      <c r="G24" s="335"/>
      <c r="H24" s="263"/>
      <c r="I24" s="290"/>
      <c r="J24" s="398">
        <f>(G24-D24)*1440</f>
        <v>0</v>
      </c>
      <c r="K24" s="399"/>
      <c r="L24" s="400"/>
      <c r="M24" s="336"/>
      <c r="N24" s="263"/>
      <c r="O24" s="290"/>
      <c r="P24" s="404">
        <f>M24+J24</f>
        <v>0</v>
      </c>
      <c r="Q24" s="399"/>
      <c r="R24" s="400"/>
      <c r="S24" s="149"/>
      <c r="T24" s="9"/>
      <c r="U24" s="276"/>
      <c r="V24" s="276"/>
      <c r="W24" s="276"/>
      <c r="X24" s="276"/>
      <c r="Y24" s="276"/>
      <c r="Z24" s="276"/>
      <c r="AA24" s="9"/>
      <c r="AB24" s="9"/>
      <c r="AC24" s="9"/>
    </row>
    <row r="25" spans="1:29" ht="15.75" customHeight="1">
      <c r="A25" s="148"/>
      <c r="B25" s="268"/>
      <c r="C25" s="271"/>
      <c r="D25" s="268"/>
      <c r="E25" s="269"/>
      <c r="F25" s="271"/>
      <c r="G25" s="268"/>
      <c r="H25" s="269"/>
      <c r="I25" s="271"/>
      <c r="J25" s="401"/>
      <c r="K25" s="402"/>
      <c r="L25" s="403"/>
      <c r="M25" s="268"/>
      <c r="N25" s="269"/>
      <c r="O25" s="271"/>
      <c r="P25" s="401"/>
      <c r="Q25" s="402"/>
      <c r="R25" s="403"/>
      <c r="S25" s="149"/>
      <c r="T25" s="9"/>
      <c r="U25" s="325" t="s">
        <v>94</v>
      </c>
      <c r="V25" s="276"/>
      <c r="W25" s="276"/>
      <c r="X25" s="276"/>
      <c r="Y25" s="276"/>
      <c r="Z25" s="276"/>
      <c r="AA25" s="9"/>
      <c r="AB25" s="9"/>
      <c r="AC25" s="9"/>
    </row>
    <row r="26" spans="1:29" ht="15.75" customHeight="1">
      <c r="A26" s="148"/>
      <c r="B26" s="334">
        <v>3</v>
      </c>
      <c r="C26" s="290"/>
      <c r="D26" s="335"/>
      <c r="E26" s="263"/>
      <c r="F26" s="290"/>
      <c r="G26" s="335"/>
      <c r="H26" s="263"/>
      <c r="I26" s="290"/>
      <c r="J26" s="398">
        <f>(G26-D26)*1440</f>
        <v>0</v>
      </c>
      <c r="K26" s="399"/>
      <c r="L26" s="400"/>
      <c r="M26" s="336"/>
      <c r="N26" s="263"/>
      <c r="O26" s="290"/>
      <c r="P26" s="404">
        <f>M26+J26</f>
        <v>0</v>
      </c>
      <c r="Q26" s="399"/>
      <c r="R26" s="400"/>
      <c r="S26" s="149"/>
      <c r="T26" s="9"/>
      <c r="U26" s="276"/>
      <c r="V26" s="276"/>
      <c r="W26" s="276"/>
      <c r="X26" s="276"/>
      <c r="Y26" s="276"/>
      <c r="Z26" s="276"/>
      <c r="AA26" s="9"/>
      <c r="AB26" s="9"/>
      <c r="AC26" s="9"/>
    </row>
    <row r="27" spans="1:29" ht="15.75" customHeight="1">
      <c r="A27" s="148"/>
      <c r="B27" s="268"/>
      <c r="C27" s="271"/>
      <c r="D27" s="268"/>
      <c r="E27" s="269"/>
      <c r="F27" s="271"/>
      <c r="G27" s="268"/>
      <c r="H27" s="269"/>
      <c r="I27" s="271"/>
      <c r="J27" s="401"/>
      <c r="K27" s="402"/>
      <c r="L27" s="403"/>
      <c r="M27" s="268"/>
      <c r="N27" s="269"/>
      <c r="O27" s="271"/>
      <c r="P27" s="401"/>
      <c r="Q27" s="402"/>
      <c r="R27" s="403"/>
      <c r="S27" s="149"/>
      <c r="T27" s="9"/>
      <c r="U27" s="325" t="s">
        <v>95</v>
      </c>
      <c r="V27" s="276"/>
      <c r="W27" s="276"/>
      <c r="X27" s="276"/>
      <c r="Y27" s="276"/>
      <c r="Z27" s="276"/>
      <c r="AA27" s="9"/>
      <c r="AB27" s="9"/>
      <c r="AC27" s="9"/>
    </row>
    <row r="28" spans="1:29" ht="15" customHeight="1">
      <c r="A28" s="148"/>
      <c r="B28" s="334">
        <v>4</v>
      </c>
      <c r="C28" s="290"/>
      <c r="D28" s="335"/>
      <c r="E28" s="263"/>
      <c r="F28" s="290"/>
      <c r="G28" s="335"/>
      <c r="H28" s="263"/>
      <c r="I28" s="290"/>
      <c r="J28" s="398">
        <f>(G28-D28)*1440</f>
        <v>0</v>
      </c>
      <c r="K28" s="399"/>
      <c r="L28" s="400"/>
      <c r="M28" s="336"/>
      <c r="N28" s="263"/>
      <c r="O28" s="290"/>
      <c r="P28" s="404">
        <f>M28+J28</f>
        <v>0</v>
      </c>
      <c r="Q28" s="399"/>
      <c r="R28" s="400"/>
      <c r="S28" s="149"/>
      <c r="T28" s="9"/>
      <c r="U28" s="276"/>
      <c r="V28" s="276"/>
      <c r="W28" s="276"/>
      <c r="X28" s="276"/>
      <c r="Y28" s="276"/>
      <c r="Z28" s="276"/>
      <c r="AA28" s="9"/>
      <c r="AB28" s="9"/>
      <c r="AC28" s="9"/>
    </row>
    <row r="29" spans="1:29" ht="16.5" customHeight="1">
      <c r="A29" s="148"/>
      <c r="B29" s="268"/>
      <c r="C29" s="271"/>
      <c r="D29" s="268"/>
      <c r="E29" s="269"/>
      <c r="F29" s="271"/>
      <c r="G29" s="268"/>
      <c r="H29" s="269"/>
      <c r="I29" s="271"/>
      <c r="J29" s="401"/>
      <c r="K29" s="402"/>
      <c r="L29" s="403"/>
      <c r="M29" s="268"/>
      <c r="N29" s="269"/>
      <c r="O29" s="271"/>
      <c r="P29" s="401"/>
      <c r="Q29" s="402"/>
      <c r="R29" s="403"/>
      <c r="S29" s="149"/>
      <c r="T29" s="9"/>
      <c r="U29" s="325" t="s">
        <v>96</v>
      </c>
      <c r="V29" s="276"/>
      <c r="W29" s="276"/>
      <c r="X29" s="276"/>
      <c r="Y29" s="276"/>
      <c r="Z29" s="276"/>
      <c r="AA29" s="9"/>
      <c r="AB29" s="9"/>
      <c r="AC29" s="9"/>
    </row>
    <row r="30" spans="1:29" ht="16.5" customHeight="1">
      <c r="A30" s="148"/>
      <c r="B30" s="377" t="s">
        <v>97</v>
      </c>
      <c r="C30" s="290"/>
      <c r="D30" s="378"/>
      <c r="E30" s="263"/>
      <c r="F30" s="290"/>
      <c r="G30" s="378"/>
      <c r="H30" s="263"/>
      <c r="I30" s="290"/>
      <c r="J30" s="379">
        <v>0</v>
      </c>
      <c r="K30" s="263"/>
      <c r="L30" s="290"/>
      <c r="M30" s="379"/>
      <c r="N30" s="263"/>
      <c r="O30" s="290"/>
      <c r="P30" s="380">
        <f>M30</f>
        <v>0</v>
      </c>
      <c r="Q30" s="263"/>
      <c r="R30" s="290"/>
      <c r="S30" s="149"/>
      <c r="T30" s="9"/>
      <c r="U30" s="276"/>
      <c r="V30" s="276"/>
      <c r="W30" s="276"/>
      <c r="X30" s="276"/>
      <c r="Y30" s="276"/>
      <c r="Z30" s="276"/>
      <c r="AA30" s="9"/>
      <c r="AB30" s="9"/>
      <c r="AC30" s="9"/>
    </row>
    <row r="31" spans="1:29" ht="17.25" customHeight="1">
      <c r="A31" s="148"/>
      <c r="B31" s="268"/>
      <c r="C31" s="271"/>
      <c r="D31" s="268"/>
      <c r="E31" s="269"/>
      <c r="F31" s="271"/>
      <c r="G31" s="268"/>
      <c r="H31" s="269"/>
      <c r="I31" s="271"/>
      <c r="J31" s="268"/>
      <c r="K31" s="269"/>
      <c r="L31" s="271"/>
      <c r="M31" s="268"/>
      <c r="N31" s="269"/>
      <c r="O31" s="271"/>
      <c r="P31" s="268"/>
      <c r="Q31" s="269"/>
      <c r="R31" s="271"/>
      <c r="S31" s="149"/>
      <c r="T31" s="9"/>
      <c r="U31" s="325" t="s">
        <v>98</v>
      </c>
      <c r="V31" s="276"/>
      <c r="W31" s="276"/>
      <c r="X31" s="276"/>
      <c r="Y31" s="276"/>
      <c r="Z31" s="276"/>
      <c r="AA31" s="9"/>
      <c r="AB31" s="9"/>
      <c r="AC31" s="9"/>
    </row>
    <row r="32" spans="1:29" ht="16.5" customHeight="1">
      <c r="A32" s="148"/>
      <c r="B32" s="334">
        <v>5</v>
      </c>
      <c r="C32" s="290"/>
      <c r="D32" s="335"/>
      <c r="E32" s="263"/>
      <c r="F32" s="290"/>
      <c r="G32" s="335"/>
      <c r="H32" s="263"/>
      <c r="I32" s="290"/>
      <c r="J32" s="398">
        <f>(G32-D32)*1440</f>
        <v>0</v>
      </c>
      <c r="K32" s="399"/>
      <c r="L32" s="400"/>
      <c r="M32" s="336"/>
      <c r="N32" s="263"/>
      <c r="O32" s="290"/>
      <c r="P32" s="404">
        <f>M32+J32</f>
        <v>0</v>
      </c>
      <c r="Q32" s="399"/>
      <c r="R32" s="400"/>
      <c r="S32" s="149"/>
      <c r="T32" s="9"/>
      <c r="U32" s="276"/>
      <c r="V32" s="276"/>
      <c r="W32" s="276"/>
      <c r="X32" s="276"/>
      <c r="Y32" s="276"/>
      <c r="Z32" s="276"/>
      <c r="AA32" s="9"/>
      <c r="AB32" s="9"/>
      <c r="AC32" s="9"/>
    </row>
    <row r="33" spans="1:29" ht="16.5" customHeight="1">
      <c r="A33" s="148"/>
      <c r="B33" s="268"/>
      <c r="C33" s="271"/>
      <c r="D33" s="268"/>
      <c r="E33" s="269"/>
      <c r="F33" s="271"/>
      <c r="G33" s="268"/>
      <c r="H33" s="269"/>
      <c r="I33" s="271"/>
      <c r="J33" s="401"/>
      <c r="K33" s="402"/>
      <c r="L33" s="403"/>
      <c r="M33" s="268"/>
      <c r="N33" s="269"/>
      <c r="O33" s="271"/>
      <c r="P33" s="401"/>
      <c r="Q33" s="402"/>
      <c r="R33" s="403"/>
      <c r="S33" s="149"/>
      <c r="T33" s="9"/>
      <c r="U33" s="276"/>
      <c r="V33" s="276"/>
      <c r="W33" s="276"/>
      <c r="X33" s="276"/>
      <c r="Y33" s="276"/>
      <c r="Z33" s="276"/>
      <c r="AA33" s="9"/>
      <c r="AB33" s="9"/>
      <c r="AC33" s="9"/>
    </row>
    <row r="34" spans="1:29" ht="17.25" customHeight="1">
      <c r="A34" s="148"/>
      <c r="B34" s="334">
        <v>6</v>
      </c>
      <c r="C34" s="290"/>
      <c r="D34" s="335"/>
      <c r="E34" s="263"/>
      <c r="F34" s="290"/>
      <c r="G34" s="335"/>
      <c r="H34" s="263"/>
      <c r="I34" s="290"/>
      <c r="J34" s="398">
        <f>(G34-D34)*1440</f>
        <v>0</v>
      </c>
      <c r="K34" s="399"/>
      <c r="L34" s="400"/>
      <c r="M34" s="336"/>
      <c r="N34" s="263"/>
      <c r="O34" s="290"/>
      <c r="P34" s="404">
        <f>M34+J34</f>
        <v>0</v>
      </c>
      <c r="Q34" s="399"/>
      <c r="R34" s="400"/>
      <c r="S34" s="149"/>
      <c r="T34" s="9"/>
      <c r="U34" s="276"/>
      <c r="V34" s="276"/>
      <c r="W34" s="276"/>
      <c r="X34" s="276"/>
      <c r="Y34" s="276"/>
      <c r="Z34" s="276"/>
      <c r="AA34" s="9"/>
      <c r="AB34" s="9"/>
      <c r="AC34" s="9"/>
    </row>
    <row r="35" spans="1:29" ht="17.25" customHeight="1">
      <c r="A35" s="148"/>
      <c r="B35" s="268"/>
      <c r="C35" s="271"/>
      <c r="D35" s="268"/>
      <c r="E35" s="269"/>
      <c r="F35" s="271"/>
      <c r="G35" s="268"/>
      <c r="H35" s="269"/>
      <c r="I35" s="271"/>
      <c r="J35" s="401"/>
      <c r="K35" s="402"/>
      <c r="L35" s="403"/>
      <c r="M35" s="268"/>
      <c r="N35" s="269"/>
      <c r="O35" s="271"/>
      <c r="P35" s="401"/>
      <c r="Q35" s="402"/>
      <c r="R35" s="403"/>
      <c r="S35" s="149"/>
      <c r="T35" s="9"/>
      <c r="U35" s="326" t="s">
        <v>99</v>
      </c>
      <c r="V35" s="276"/>
      <c r="W35" s="276"/>
      <c r="X35" s="276"/>
      <c r="Y35" s="276"/>
      <c r="Z35" s="276"/>
      <c r="AA35" s="9"/>
      <c r="AB35" s="9"/>
      <c r="AC35" s="9"/>
    </row>
    <row r="36" spans="1:29" ht="17.25" customHeight="1">
      <c r="A36" s="148"/>
      <c r="B36" s="334">
        <v>7</v>
      </c>
      <c r="C36" s="290"/>
      <c r="D36" s="335"/>
      <c r="E36" s="263"/>
      <c r="F36" s="290"/>
      <c r="G36" s="335"/>
      <c r="H36" s="263"/>
      <c r="I36" s="290"/>
      <c r="J36" s="398">
        <f>(G36-D36)*1440</f>
        <v>0</v>
      </c>
      <c r="K36" s="399"/>
      <c r="L36" s="400"/>
      <c r="M36" s="336"/>
      <c r="N36" s="263"/>
      <c r="O36" s="290"/>
      <c r="P36" s="404">
        <f>M36+J36</f>
        <v>0</v>
      </c>
      <c r="Q36" s="399"/>
      <c r="R36" s="400"/>
      <c r="S36" s="149"/>
      <c r="T36" s="9"/>
      <c r="U36" s="276"/>
      <c r="V36" s="276"/>
      <c r="W36" s="276"/>
      <c r="X36" s="276"/>
      <c r="Y36" s="276"/>
      <c r="Z36" s="276"/>
      <c r="AA36" s="9"/>
      <c r="AB36" s="9"/>
      <c r="AC36" s="9"/>
    </row>
    <row r="37" spans="1:29" ht="15.75" customHeight="1">
      <c r="A37" s="148"/>
      <c r="B37" s="268"/>
      <c r="C37" s="271"/>
      <c r="D37" s="268"/>
      <c r="E37" s="269"/>
      <c r="F37" s="271"/>
      <c r="G37" s="268"/>
      <c r="H37" s="269"/>
      <c r="I37" s="271"/>
      <c r="J37" s="401"/>
      <c r="K37" s="402"/>
      <c r="L37" s="403"/>
      <c r="M37" s="268"/>
      <c r="N37" s="269"/>
      <c r="O37" s="271"/>
      <c r="P37" s="401"/>
      <c r="Q37" s="402"/>
      <c r="R37" s="403"/>
      <c r="S37" s="149"/>
      <c r="T37" s="9"/>
      <c r="U37" s="276"/>
      <c r="V37" s="276"/>
      <c r="W37" s="276"/>
      <c r="X37" s="276"/>
      <c r="Y37" s="276"/>
      <c r="Z37" s="276"/>
      <c r="AA37" s="9"/>
      <c r="AB37" s="9"/>
      <c r="AC37" s="9"/>
    </row>
    <row r="38" spans="1:29" ht="15.75" customHeight="1">
      <c r="A38" s="148"/>
      <c r="B38" s="334">
        <v>8</v>
      </c>
      <c r="C38" s="290"/>
      <c r="D38" s="335"/>
      <c r="E38" s="263"/>
      <c r="F38" s="290"/>
      <c r="G38" s="335"/>
      <c r="H38" s="263"/>
      <c r="I38" s="290"/>
      <c r="J38" s="404">
        <f>(G38-D38)*1440</f>
        <v>0</v>
      </c>
      <c r="K38" s="399"/>
      <c r="L38" s="400"/>
      <c r="M38" s="158"/>
      <c r="N38" s="159"/>
      <c r="O38" s="159"/>
      <c r="P38" s="404">
        <f>M38+J38</f>
        <v>0</v>
      </c>
      <c r="Q38" s="399"/>
      <c r="R38" s="400"/>
      <c r="S38" s="149"/>
      <c r="T38" s="9"/>
      <c r="U38" s="276"/>
      <c r="V38" s="276"/>
      <c r="W38" s="276"/>
      <c r="X38" s="276"/>
      <c r="Y38" s="276"/>
      <c r="Z38" s="276"/>
      <c r="AA38" s="9"/>
      <c r="AB38" s="9"/>
      <c r="AC38" s="9"/>
    </row>
    <row r="39" spans="1:29" ht="15.75" customHeight="1">
      <c r="A39" s="148"/>
      <c r="B39" s="268"/>
      <c r="C39" s="271"/>
      <c r="D39" s="268"/>
      <c r="E39" s="269"/>
      <c r="F39" s="271"/>
      <c r="G39" s="268"/>
      <c r="H39" s="269"/>
      <c r="I39" s="271"/>
      <c r="J39" s="401"/>
      <c r="K39" s="402"/>
      <c r="L39" s="403"/>
      <c r="M39" s="158"/>
      <c r="N39" s="159"/>
      <c r="O39" s="159"/>
      <c r="P39" s="401"/>
      <c r="Q39" s="402"/>
      <c r="R39" s="403"/>
      <c r="S39" s="149"/>
      <c r="T39" s="9"/>
      <c r="U39" s="160"/>
      <c r="V39" s="160"/>
      <c r="W39" s="160"/>
      <c r="X39" s="160"/>
      <c r="Y39" s="160"/>
      <c r="Z39" s="160"/>
      <c r="AA39" s="9"/>
      <c r="AB39" s="9"/>
      <c r="AC39" s="9"/>
    </row>
    <row r="40" spans="1:29" ht="15.75" customHeight="1">
      <c r="A40" s="148"/>
      <c r="B40" s="161"/>
      <c r="C40" s="161"/>
      <c r="D40" s="109"/>
      <c r="E40" s="109"/>
      <c r="F40" s="109"/>
      <c r="G40" s="109"/>
      <c r="H40" s="109"/>
      <c r="I40" s="109"/>
      <c r="J40" s="109"/>
      <c r="K40" s="109"/>
      <c r="L40" s="366" t="s">
        <v>100</v>
      </c>
      <c r="M40" s="276"/>
      <c r="N40" s="276"/>
      <c r="O40" s="331"/>
      <c r="P40" s="327" t="str">
        <f>IF(SUM(P22:P38)=0,"",SUM(P22:P38))</f>
        <v/>
      </c>
      <c r="Q40" s="263"/>
      <c r="R40" s="290"/>
      <c r="S40" s="149"/>
      <c r="T40" s="9"/>
      <c r="U40" s="327" t="s">
        <v>101</v>
      </c>
      <c r="V40" s="263"/>
      <c r="W40" s="263"/>
      <c r="X40" s="263"/>
      <c r="Y40" s="263"/>
      <c r="Z40" s="290"/>
      <c r="AA40" s="9"/>
      <c r="AB40" s="9"/>
      <c r="AC40" s="9"/>
    </row>
    <row r="41" spans="1:29" ht="15.75" customHeight="1">
      <c r="A41" s="148"/>
      <c r="B41" s="110"/>
      <c r="C41" s="110"/>
      <c r="D41" s="110"/>
      <c r="E41" s="110"/>
      <c r="F41" s="110"/>
      <c r="G41" s="110"/>
      <c r="H41" s="110"/>
      <c r="I41" s="110"/>
      <c r="J41" s="162"/>
      <c r="K41" s="162"/>
      <c r="L41" s="276"/>
      <c r="M41" s="276"/>
      <c r="N41" s="276"/>
      <c r="O41" s="331"/>
      <c r="P41" s="268"/>
      <c r="Q41" s="269"/>
      <c r="R41" s="271"/>
      <c r="S41" s="149"/>
      <c r="T41" s="9"/>
      <c r="U41" s="328"/>
      <c r="V41" s="279"/>
      <c r="W41" s="279"/>
      <c r="X41" s="279"/>
      <c r="Y41" s="279"/>
      <c r="Z41" s="329"/>
      <c r="AA41" s="70"/>
      <c r="AB41" s="9"/>
      <c r="AC41" s="9"/>
    </row>
    <row r="42" spans="1:29" ht="17.25" customHeight="1">
      <c r="A42" s="148"/>
      <c r="B42" s="110"/>
      <c r="C42" s="110"/>
      <c r="D42" s="110"/>
      <c r="E42" s="110"/>
      <c r="F42" s="110"/>
      <c r="G42" s="110"/>
      <c r="H42" s="110"/>
      <c r="I42" s="110"/>
      <c r="J42" s="163"/>
      <c r="K42" s="163"/>
      <c r="L42" s="68"/>
      <c r="M42" s="68" t="s">
        <v>52</v>
      </c>
      <c r="N42" s="68"/>
      <c r="O42" s="68"/>
      <c r="P42" s="366" t="s">
        <v>102</v>
      </c>
      <c r="Q42" s="276"/>
      <c r="R42" s="276"/>
      <c r="S42" s="149"/>
      <c r="T42" s="9"/>
      <c r="U42" s="164"/>
      <c r="V42" s="165"/>
      <c r="W42" s="165"/>
      <c r="X42" s="165"/>
      <c r="Y42" s="165"/>
      <c r="Z42" s="166"/>
      <c r="AA42" s="9"/>
      <c r="AB42" s="9"/>
      <c r="AC42" s="9"/>
    </row>
    <row r="43" spans="1:29" ht="15.75" customHeight="1">
      <c r="A43" s="148"/>
      <c r="B43" s="110"/>
      <c r="C43" s="110"/>
      <c r="D43" s="110"/>
      <c r="E43" s="110"/>
      <c r="F43" s="110"/>
      <c r="G43" s="110"/>
      <c r="H43" s="110"/>
      <c r="I43" s="110"/>
      <c r="J43" s="163"/>
      <c r="K43" s="163"/>
      <c r="L43" s="68"/>
      <c r="M43" s="366" t="s">
        <v>103</v>
      </c>
      <c r="N43" s="276"/>
      <c r="O43" s="375"/>
      <c r="P43" s="376" t="str">
        <f>IF(P40="","",P40/60)</f>
        <v/>
      </c>
      <c r="Q43" s="369"/>
      <c r="R43" s="370"/>
      <c r="S43" s="149"/>
      <c r="T43" s="9"/>
      <c r="U43" s="362" t="s">
        <v>104</v>
      </c>
      <c r="V43" s="276"/>
      <c r="W43" s="276"/>
      <c r="X43" s="276"/>
      <c r="Y43" s="276"/>
      <c r="Z43" s="331"/>
      <c r="AA43" s="9"/>
      <c r="AB43" s="9"/>
      <c r="AC43" s="9"/>
    </row>
    <row r="44" spans="1:29" ht="15.75" customHeight="1">
      <c r="A44" s="148"/>
      <c r="B44" s="110"/>
      <c r="C44" s="110"/>
      <c r="D44" s="110"/>
      <c r="E44" s="110"/>
      <c r="F44" s="110"/>
      <c r="G44" s="110"/>
      <c r="H44" s="110"/>
      <c r="I44" s="110"/>
      <c r="J44" s="163"/>
      <c r="K44" s="163"/>
      <c r="L44" s="68"/>
      <c r="M44" s="276"/>
      <c r="N44" s="276"/>
      <c r="O44" s="375"/>
      <c r="P44" s="371"/>
      <c r="Q44" s="372"/>
      <c r="R44" s="373"/>
      <c r="S44" s="149"/>
      <c r="T44" s="9"/>
      <c r="U44" s="340"/>
      <c r="V44" s="276"/>
      <c r="W44" s="276"/>
      <c r="X44" s="276"/>
      <c r="Y44" s="276"/>
      <c r="Z44" s="331"/>
      <c r="AA44" s="153"/>
      <c r="AB44" s="9"/>
      <c r="AC44" s="9"/>
    </row>
    <row r="45" spans="1:29" ht="10.5" customHeight="1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9"/>
      <c r="T45" s="9"/>
      <c r="U45" s="340"/>
      <c r="V45" s="276"/>
      <c r="W45" s="276"/>
      <c r="X45" s="276"/>
      <c r="Y45" s="276"/>
      <c r="Z45" s="331"/>
      <c r="AA45" s="153"/>
      <c r="AB45" s="9"/>
      <c r="AC45" s="9"/>
    </row>
    <row r="46" spans="1:29" ht="15.5">
      <c r="A46" s="144" t="s">
        <v>105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47"/>
      <c r="T46" s="9"/>
      <c r="U46" s="340"/>
      <c r="V46" s="276"/>
      <c r="W46" s="276"/>
      <c r="X46" s="276"/>
      <c r="Y46" s="276"/>
      <c r="Z46" s="331"/>
      <c r="AA46" s="70"/>
      <c r="AB46" s="9"/>
      <c r="AC46" s="9"/>
    </row>
    <row r="47" spans="1:29" ht="15.5">
      <c r="A47" s="171"/>
      <c r="B47" s="138"/>
      <c r="C47" s="138"/>
      <c r="D47" s="138"/>
      <c r="E47" s="138"/>
      <c r="F47" s="365" t="s">
        <v>106</v>
      </c>
      <c r="G47" s="273"/>
      <c r="H47" s="273"/>
      <c r="I47" s="128"/>
      <c r="J47" s="117"/>
      <c r="K47" s="117"/>
      <c r="L47" s="363" t="s">
        <v>107</v>
      </c>
      <c r="M47" s="273"/>
      <c r="N47" s="273"/>
      <c r="O47" s="172"/>
      <c r="P47" s="172"/>
      <c r="Q47" s="173" t="s">
        <v>107</v>
      </c>
      <c r="R47" s="174"/>
      <c r="S47" s="175"/>
      <c r="T47" s="107"/>
      <c r="U47" s="340"/>
      <c r="V47" s="276"/>
      <c r="W47" s="276"/>
      <c r="X47" s="276"/>
      <c r="Y47" s="276"/>
      <c r="Z47" s="331"/>
      <c r="AA47" s="70"/>
      <c r="AB47" s="107"/>
      <c r="AC47" s="107"/>
    </row>
    <row r="48" spans="1:29" ht="15.5">
      <c r="A48" s="148"/>
      <c r="B48" s="138"/>
      <c r="C48" s="138"/>
      <c r="D48" s="138"/>
      <c r="E48" s="138"/>
      <c r="F48" s="276"/>
      <c r="G48" s="276"/>
      <c r="H48" s="276"/>
      <c r="I48" s="128"/>
      <c r="J48" s="176" t="s">
        <v>108</v>
      </c>
      <c r="K48" s="172"/>
      <c r="L48" s="364" t="s">
        <v>109</v>
      </c>
      <c r="M48" s="269"/>
      <c r="N48" s="269"/>
      <c r="O48" s="172"/>
      <c r="P48" s="367" t="s">
        <v>110</v>
      </c>
      <c r="Q48" s="269"/>
      <c r="R48" s="269"/>
      <c r="S48" s="177"/>
      <c r="T48" s="107"/>
      <c r="U48" s="340"/>
      <c r="V48" s="276"/>
      <c r="W48" s="276"/>
      <c r="X48" s="276"/>
      <c r="Y48" s="276"/>
      <c r="Z48" s="331"/>
      <c r="AA48" s="70"/>
      <c r="AB48" s="107"/>
      <c r="AC48" s="107"/>
    </row>
    <row r="49" spans="1:29" ht="15.5">
      <c r="A49" s="148"/>
      <c r="B49" s="117" t="s">
        <v>111</v>
      </c>
      <c r="C49" s="117"/>
      <c r="D49" s="117"/>
      <c r="E49" s="138"/>
      <c r="F49" s="357" t="str">
        <f>P43</f>
        <v/>
      </c>
      <c r="G49" s="313"/>
      <c r="H49" s="313"/>
      <c r="I49" s="358" t="s">
        <v>112</v>
      </c>
      <c r="J49" s="313"/>
      <c r="K49" s="260"/>
      <c r="L49" s="358">
        <f>Calendar!AZ14</f>
        <v>215</v>
      </c>
      <c r="M49" s="313"/>
      <c r="N49" s="260"/>
      <c r="O49" s="178" t="s">
        <v>113</v>
      </c>
      <c r="P49" s="359" t="e">
        <f t="shared" ref="P49:P53" si="0">IF(F49*L49=0,"",F49*L49)</f>
        <v>#VALUE!</v>
      </c>
      <c r="Q49" s="313"/>
      <c r="R49" s="260"/>
      <c r="S49" s="177"/>
      <c r="T49" s="138"/>
      <c r="U49" s="340"/>
      <c r="V49" s="276"/>
      <c r="W49" s="276"/>
      <c r="X49" s="276"/>
      <c r="Y49" s="276"/>
      <c r="Z49" s="331"/>
      <c r="AA49" s="70"/>
      <c r="AB49" s="9"/>
      <c r="AC49" s="9"/>
    </row>
    <row r="50" spans="1:29" ht="15.5">
      <c r="A50" s="148"/>
      <c r="B50" s="117" t="s">
        <v>114</v>
      </c>
      <c r="C50" s="117"/>
      <c r="D50" s="117"/>
      <c r="E50" s="138"/>
      <c r="F50" s="357"/>
      <c r="G50" s="313"/>
      <c r="H50" s="260"/>
      <c r="I50" s="358" t="s">
        <v>112</v>
      </c>
      <c r="J50" s="313"/>
      <c r="K50" s="260"/>
      <c r="L50" s="358">
        <f>Calendar!AZ16</f>
        <v>0</v>
      </c>
      <c r="M50" s="313"/>
      <c r="N50" s="313"/>
      <c r="O50" s="178" t="s">
        <v>113</v>
      </c>
      <c r="P50" s="359" t="str">
        <f t="shared" si="0"/>
        <v/>
      </c>
      <c r="Q50" s="313"/>
      <c r="R50" s="260"/>
      <c r="S50" s="177"/>
      <c r="T50" s="138"/>
      <c r="U50" s="340"/>
      <c r="V50" s="276"/>
      <c r="W50" s="276"/>
      <c r="X50" s="276"/>
      <c r="Y50" s="276"/>
      <c r="Z50" s="331"/>
      <c r="AA50" s="70"/>
      <c r="AB50" s="9"/>
      <c r="AC50" s="9"/>
    </row>
    <row r="51" spans="1:29" ht="15.5">
      <c r="A51" s="148"/>
      <c r="B51" s="117" t="s">
        <v>115</v>
      </c>
      <c r="C51" s="117"/>
      <c r="D51" s="117"/>
      <c r="E51" s="138"/>
      <c r="F51" s="357"/>
      <c r="G51" s="313"/>
      <c r="H51" s="260"/>
      <c r="I51" s="358" t="s">
        <v>112</v>
      </c>
      <c r="J51" s="313"/>
      <c r="K51" s="260"/>
      <c r="L51" s="358">
        <f>Calendar!AZ18</f>
        <v>0</v>
      </c>
      <c r="M51" s="313"/>
      <c r="N51" s="313"/>
      <c r="O51" s="178" t="s">
        <v>113</v>
      </c>
      <c r="P51" s="359" t="str">
        <f t="shared" si="0"/>
        <v/>
      </c>
      <c r="Q51" s="313"/>
      <c r="R51" s="260"/>
      <c r="S51" s="177"/>
      <c r="T51" s="138"/>
      <c r="U51" s="360"/>
      <c r="V51" s="269"/>
      <c r="W51" s="269"/>
      <c r="X51" s="269"/>
      <c r="Y51" s="269"/>
      <c r="Z51" s="271"/>
      <c r="AA51" s="70"/>
      <c r="AB51" s="9"/>
      <c r="AC51" s="9"/>
    </row>
    <row r="52" spans="1:29" ht="15.5">
      <c r="A52" s="148"/>
      <c r="B52" s="117" t="s">
        <v>115</v>
      </c>
      <c r="C52" s="117"/>
      <c r="D52" s="117"/>
      <c r="E52" s="138"/>
      <c r="F52" s="357"/>
      <c r="G52" s="313"/>
      <c r="H52" s="260"/>
      <c r="I52" s="358" t="s">
        <v>112</v>
      </c>
      <c r="J52" s="313"/>
      <c r="K52" s="260"/>
      <c r="L52" s="358"/>
      <c r="M52" s="313"/>
      <c r="N52" s="313"/>
      <c r="O52" s="178" t="s">
        <v>113</v>
      </c>
      <c r="P52" s="359" t="str">
        <f t="shared" si="0"/>
        <v/>
      </c>
      <c r="Q52" s="313"/>
      <c r="R52" s="260"/>
      <c r="S52" s="177"/>
      <c r="T52" s="138"/>
      <c r="U52" s="361" t="s">
        <v>116</v>
      </c>
      <c r="V52" s="263"/>
      <c r="W52" s="263"/>
      <c r="X52" s="263"/>
      <c r="Y52" s="263"/>
      <c r="Z52" s="290"/>
      <c r="AA52" s="70"/>
      <c r="AB52" s="9"/>
      <c r="AC52" s="9"/>
    </row>
    <row r="53" spans="1:29" ht="15.5">
      <c r="A53" s="148"/>
      <c r="B53" s="117" t="s">
        <v>115</v>
      </c>
      <c r="C53" s="117"/>
      <c r="D53" s="117"/>
      <c r="E53" s="138"/>
      <c r="F53" s="357"/>
      <c r="G53" s="313"/>
      <c r="H53" s="260"/>
      <c r="I53" s="358" t="s">
        <v>112</v>
      </c>
      <c r="J53" s="313"/>
      <c r="K53" s="260"/>
      <c r="L53" s="358"/>
      <c r="M53" s="313"/>
      <c r="N53" s="313"/>
      <c r="O53" s="178" t="s">
        <v>113</v>
      </c>
      <c r="P53" s="359" t="str">
        <f t="shared" si="0"/>
        <v/>
      </c>
      <c r="Q53" s="313"/>
      <c r="R53" s="260"/>
      <c r="S53" s="177"/>
      <c r="T53" s="138"/>
      <c r="U53" s="360"/>
      <c r="V53" s="269"/>
      <c r="W53" s="269"/>
      <c r="X53" s="269"/>
      <c r="Y53" s="269"/>
      <c r="Z53" s="271"/>
      <c r="AA53" s="9"/>
      <c r="AB53" s="9"/>
      <c r="AC53" s="9"/>
    </row>
    <row r="54" spans="1:29" ht="12" customHeight="1">
      <c r="A54" s="148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77"/>
      <c r="T54" s="138"/>
      <c r="U54" s="361" t="s">
        <v>56</v>
      </c>
      <c r="V54" s="263"/>
      <c r="W54" s="263"/>
      <c r="X54" s="263"/>
      <c r="Y54" s="263"/>
      <c r="Z54" s="290"/>
      <c r="AA54" s="9"/>
      <c r="AB54" s="9"/>
      <c r="AC54" s="9"/>
    </row>
    <row r="55" spans="1:29" ht="15.5">
      <c r="A55" s="148"/>
      <c r="B55" s="128" t="s">
        <v>117</v>
      </c>
      <c r="C55" s="128"/>
      <c r="D55" s="128"/>
      <c r="E55" s="110"/>
      <c r="F55" s="110"/>
      <c r="G55" s="110"/>
      <c r="H55" s="110"/>
      <c r="I55" s="110"/>
      <c r="J55" s="110"/>
      <c r="K55" s="110"/>
      <c r="L55" s="368">
        <f>IF(SUM(L49:N53)=0,"",SUM(L49:N53))</f>
        <v>215</v>
      </c>
      <c r="M55" s="369"/>
      <c r="N55" s="370"/>
      <c r="O55" s="179"/>
      <c r="P55" s="374" t="e">
        <f>IF(SUM(P49:R53)=0,"",SUM(P49:R53))</f>
        <v>#VALUE!</v>
      </c>
      <c r="Q55" s="369"/>
      <c r="R55" s="370"/>
      <c r="S55" s="177"/>
      <c r="T55" s="138"/>
      <c r="U55" s="360"/>
      <c r="V55" s="269"/>
      <c r="W55" s="269"/>
      <c r="X55" s="269"/>
      <c r="Y55" s="269"/>
      <c r="Z55" s="271"/>
      <c r="AA55" s="70"/>
      <c r="AB55" s="9"/>
      <c r="AC55" s="9"/>
    </row>
    <row r="56" spans="1:29" ht="15.5">
      <c r="A56" s="148"/>
      <c r="B56" s="128" t="s">
        <v>118</v>
      </c>
      <c r="C56" s="128"/>
      <c r="D56" s="128"/>
      <c r="E56" s="110"/>
      <c r="F56" s="110"/>
      <c r="G56" s="110"/>
      <c r="H56" s="110"/>
      <c r="I56" s="110"/>
      <c r="J56" s="110"/>
      <c r="K56" s="110"/>
      <c r="L56" s="371"/>
      <c r="M56" s="372"/>
      <c r="N56" s="373"/>
      <c r="O56" s="179"/>
      <c r="P56" s="371"/>
      <c r="Q56" s="372"/>
      <c r="R56" s="373"/>
      <c r="S56" s="149" t="s">
        <v>52</v>
      </c>
      <c r="T56" s="138"/>
      <c r="U56" s="353" t="s">
        <v>57</v>
      </c>
      <c r="V56" s="313"/>
      <c r="W56" s="313"/>
      <c r="X56" s="313"/>
      <c r="Y56" s="313"/>
      <c r="Z56" s="260"/>
      <c r="AA56" s="70"/>
      <c r="AB56" s="9"/>
      <c r="AC56" s="9"/>
    </row>
    <row r="57" spans="1:29" ht="6" customHeight="1">
      <c r="A57" s="180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81"/>
      <c r="T57" s="9"/>
      <c r="U57" s="354"/>
      <c r="V57" s="276"/>
      <c r="W57" s="276"/>
      <c r="X57" s="276"/>
      <c r="Y57" s="276"/>
      <c r="Z57" s="276"/>
      <c r="AA57" s="9"/>
      <c r="AB57" s="9"/>
      <c r="AC57" s="9"/>
    </row>
    <row r="58" spans="1:29" ht="7.5" customHeight="1">
      <c r="A58" s="167"/>
      <c r="B58" s="182"/>
      <c r="C58" s="183"/>
      <c r="D58" s="183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69"/>
      <c r="T58" s="9"/>
      <c r="U58" s="276"/>
      <c r="V58" s="276"/>
      <c r="W58" s="276"/>
      <c r="X58" s="276"/>
      <c r="Y58" s="276"/>
      <c r="Z58" s="276"/>
      <c r="AA58" s="70"/>
      <c r="AB58" s="9"/>
      <c r="AC58" s="9"/>
    </row>
    <row r="59" spans="1:29" ht="15" customHeight="1">
      <c r="A59" s="59" t="s">
        <v>119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" customHeight="1">
      <c r="A60" s="355" t="s">
        <v>120</v>
      </c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1"/>
      <c r="X60" s="1"/>
      <c r="Y60" s="1"/>
      <c r="Z60" s="1"/>
      <c r="AA60" s="1"/>
      <c r="AB60" s="1"/>
      <c r="AC60" s="1"/>
    </row>
    <row r="61" spans="1:29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9"/>
      <c r="R61" s="9"/>
      <c r="S61" s="356"/>
      <c r="T61" s="276"/>
      <c r="U61" s="276"/>
      <c r="V61" s="276"/>
      <c r="W61" s="276"/>
      <c r="X61" s="276"/>
      <c r="Y61" s="276"/>
      <c r="Z61" s="276"/>
      <c r="AA61" s="9"/>
      <c r="AB61" s="9"/>
      <c r="AC61" s="9"/>
    </row>
    <row r="62" spans="1:29" ht="15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5.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5.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5.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5.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5.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5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127">
    <mergeCell ref="B34:C35"/>
    <mergeCell ref="D34:F35"/>
    <mergeCell ref="G34:I35"/>
    <mergeCell ref="J34:L35"/>
    <mergeCell ref="M34:O35"/>
    <mergeCell ref="P26:R27"/>
    <mergeCell ref="B28:C29"/>
    <mergeCell ref="P28:R29"/>
    <mergeCell ref="D32:F33"/>
    <mergeCell ref="G32:I33"/>
    <mergeCell ref="J32:L33"/>
    <mergeCell ref="M32:O33"/>
    <mergeCell ref="B30:C31"/>
    <mergeCell ref="D30:F31"/>
    <mergeCell ref="G30:I31"/>
    <mergeCell ref="J30:L31"/>
    <mergeCell ref="M30:O31"/>
    <mergeCell ref="P30:R31"/>
    <mergeCell ref="B32:C33"/>
    <mergeCell ref="P32:R33"/>
    <mergeCell ref="D28:F29"/>
    <mergeCell ref="G28:I29"/>
    <mergeCell ref="J28:L29"/>
    <mergeCell ref="M28:O29"/>
    <mergeCell ref="B36:C37"/>
    <mergeCell ref="P36:R37"/>
    <mergeCell ref="B38:C39"/>
    <mergeCell ref="D38:F39"/>
    <mergeCell ref="G38:I39"/>
    <mergeCell ref="J38:L39"/>
    <mergeCell ref="P38:R39"/>
    <mergeCell ref="P40:R41"/>
    <mergeCell ref="L40:O41"/>
    <mergeCell ref="D36:F37"/>
    <mergeCell ref="G36:I37"/>
    <mergeCell ref="J36:L37"/>
    <mergeCell ref="M36:O37"/>
    <mergeCell ref="P42:R42"/>
    <mergeCell ref="P48:R48"/>
    <mergeCell ref="P49:R49"/>
    <mergeCell ref="L50:N50"/>
    <mergeCell ref="P50:R50"/>
    <mergeCell ref="L51:N51"/>
    <mergeCell ref="P51:R51"/>
    <mergeCell ref="L55:N56"/>
    <mergeCell ref="P55:R56"/>
    <mergeCell ref="M43:O44"/>
    <mergeCell ref="P43:R44"/>
    <mergeCell ref="U43:Z50"/>
    <mergeCell ref="L47:N47"/>
    <mergeCell ref="L48:N48"/>
    <mergeCell ref="L49:N49"/>
    <mergeCell ref="U51:Z51"/>
    <mergeCell ref="F52:H52"/>
    <mergeCell ref="I52:K52"/>
    <mergeCell ref="L52:N52"/>
    <mergeCell ref="P52:R52"/>
    <mergeCell ref="U52:Z52"/>
    <mergeCell ref="F47:H48"/>
    <mergeCell ref="F49:H49"/>
    <mergeCell ref="I49:K49"/>
    <mergeCell ref="F50:H50"/>
    <mergeCell ref="I50:K50"/>
    <mergeCell ref="F51:H51"/>
    <mergeCell ref="I51:K51"/>
    <mergeCell ref="U56:Z56"/>
    <mergeCell ref="U57:Z58"/>
    <mergeCell ref="A60:V60"/>
    <mergeCell ref="S61:Z61"/>
    <mergeCell ref="F53:H53"/>
    <mergeCell ref="I53:K53"/>
    <mergeCell ref="L53:N53"/>
    <mergeCell ref="P53:R53"/>
    <mergeCell ref="U53:Z53"/>
    <mergeCell ref="U54:Z54"/>
    <mergeCell ref="U55:Z55"/>
    <mergeCell ref="A1:K1"/>
    <mergeCell ref="O1:Z1"/>
    <mergeCell ref="A3:C3"/>
    <mergeCell ref="D3:R4"/>
    <mergeCell ref="U3:Z3"/>
    <mergeCell ref="D6:L7"/>
    <mergeCell ref="O6:R7"/>
    <mergeCell ref="U4:Z4"/>
    <mergeCell ref="T12:Z13"/>
    <mergeCell ref="J16:R16"/>
    <mergeCell ref="U16:Z17"/>
    <mergeCell ref="M17:O20"/>
    <mergeCell ref="D18:I18"/>
    <mergeCell ref="B19:C20"/>
    <mergeCell ref="U19:Z20"/>
    <mergeCell ref="G22:I23"/>
    <mergeCell ref="J22:L23"/>
    <mergeCell ref="M22:O23"/>
    <mergeCell ref="P22:R23"/>
    <mergeCell ref="D19:F20"/>
    <mergeCell ref="G19:I20"/>
    <mergeCell ref="B21:C21"/>
    <mergeCell ref="D21:F21"/>
    <mergeCell ref="G21:I21"/>
    <mergeCell ref="B22:C23"/>
    <mergeCell ref="D22:F23"/>
    <mergeCell ref="B24:C25"/>
    <mergeCell ref="D24:F25"/>
    <mergeCell ref="G24:I25"/>
    <mergeCell ref="J24:L25"/>
    <mergeCell ref="M24:O25"/>
    <mergeCell ref="P24:R25"/>
    <mergeCell ref="U25:Z26"/>
    <mergeCell ref="U27:Z28"/>
    <mergeCell ref="U29:Z30"/>
    <mergeCell ref="B26:C27"/>
    <mergeCell ref="D26:F27"/>
    <mergeCell ref="G26:I27"/>
    <mergeCell ref="J26:L27"/>
    <mergeCell ref="M26:O27"/>
    <mergeCell ref="U31:Z34"/>
    <mergeCell ref="U35:Z38"/>
    <mergeCell ref="U40:Z41"/>
    <mergeCell ref="J19:L20"/>
    <mergeCell ref="P19:R20"/>
    <mergeCell ref="J21:L21"/>
    <mergeCell ref="M21:O21"/>
    <mergeCell ref="P21:R21"/>
    <mergeCell ref="U21:Z22"/>
    <mergeCell ref="U23:Z24"/>
    <mergeCell ref="P34:R35"/>
  </mergeCells>
  <printOptions horizontalCentered="1" verticalCentered="1"/>
  <pageMargins left="0.1" right="0.1" top="0.15" bottom="0.1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43E2-D280-4FFD-996C-B64ED2C62C92}">
  <sheetPr>
    <tabColor rgb="FF205867"/>
  </sheetPr>
  <dimension ref="A1:G30"/>
  <sheetViews>
    <sheetView topLeftCell="A16" workbookViewId="0">
      <selection activeCell="C31" sqref="C31"/>
    </sheetView>
  </sheetViews>
  <sheetFormatPr defaultRowHeight="15.5"/>
  <cols>
    <col min="1" max="1" width="18.83203125" style="246" bestFit="1" customWidth="1"/>
    <col min="2" max="2" width="15.4140625" style="246" bestFit="1" customWidth="1"/>
    <col min="3" max="3" width="24.9140625" style="246" bestFit="1" customWidth="1"/>
    <col min="4" max="4" width="9.5" style="246" bestFit="1" customWidth="1"/>
    <col min="5" max="16384" width="8.6640625" style="246"/>
  </cols>
  <sheetData>
    <row r="1" spans="1:7">
      <c r="A1" s="245" t="s">
        <v>141</v>
      </c>
      <c r="B1" s="245"/>
    </row>
    <row r="2" spans="1:7" ht="16" thickBot="1">
      <c r="A2" s="245" t="s">
        <v>142</v>
      </c>
      <c r="B2" s="245"/>
    </row>
    <row r="3" spans="1:7">
      <c r="A3" s="245"/>
      <c r="B3" s="245"/>
      <c r="C3" s="247" t="s">
        <v>143</v>
      </c>
      <c r="D3" s="248"/>
      <c r="E3" s="249"/>
    </row>
    <row r="4" spans="1:7">
      <c r="A4" s="250" t="s">
        <v>57</v>
      </c>
      <c r="B4" s="250" t="s">
        <v>144</v>
      </c>
      <c r="C4" s="251" t="s">
        <v>145</v>
      </c>
      <c r="D4" s="252" t="s">
        <v>57</v>
      </c>
      <c r="E4" s="253" t="s">
        <v>146</v>
      </c>
      <c r="G4" s="246" t="s">
        <v>148</v>
      </c>
    </row>
    <row r="5" spans="1:7">
      <c r="A5" s="258"/>
      <c r="B5" s="254"/>
      <c r="C5" s="255"/>
      <c r="D5" s="256"/>
      <c r="E5" s="257"/>
    </row>
    <row r="6" spans="1:7">
      <c r="A6" s="254"/>
      <c r="B6" s="254"/>
      <c r="C6" s="255"/>
      <c r="D6" s="256"/>
      <c r="E6" s="257"/>
    </row>
    <row r="7" spans="1:7">
      <c r="A7" s="254"/>
      <c r="B7" s="254"/>
      <c r="C7" s="255"/>
      <c r="D7" s="256"/>
      <c r="E7" s="257"/>
    </row>
    <row r="8" spans="1:7">
      <c r="A8" s="254"/>
      <c r="B8" s="254"/>
      <c r="C8" s="255"/>
      <c r="D8" s="256"/>
      <c r="E8" s="257"/>
    </row>
    <row r="9" spans="1:7">
      <c r="A9" s="254"/>
      <c r="B9" s="254"/>
      <c r="C9" s="255"/>
      <c r="D9" s="256"/>
      <c r="E9" s="257"/>
    </row>
    <row r="10" spans="1:7">
      <c r="A10" s="254"/>
      <c r="B10" s="254"/>
      <c r="C10" s="255"/>
      <c r="D10" s="256"/>
      <c r="E10" s="257"/>
    </row>
    <row r="11" spans="1:7">
      <c r="A11" s="254"/>
      <c r="B11" s="254"/>
      <c r="C11" s="255"/>
      <c r="D11" s="256"/>
      <c r="E11" s="257"/>
    </row>
    <row r="12" spans="1:7">
      <c r="A12" s="254"/>
      <c r="B12" s="254"/>
      <c r="C12" s="255"/>
      <c r="D12" s="256"/>
      <c r="E12" s="257"/>
    </row>
    <row r="13" spans="1:7">
      <c r="A13" s="254"/>
      <c r="B13" s="254"/>
      <c r="C13" s="255"/>
      <c r="D13" s="256"/>
      <c r="E13" s="257"/>
    </row>
    <row r="14" spans="1:7">
      <c r="A14" s="254"/>
      <c r="B14" s="254"/>
      <c r="C14" s="255"/>
      <c r="D14" s="256"/>
      <c r="E14" s="257"/>
    </row>
    <row r="15" spans="1:7">
      <c r="A15" s="254"/>
      <c r="B15" s="254"/>
      <c r="C15" s="255"/>
      <c r="D15" s="256"/>
      <c r="E15" s="257"/>
    </row>
    <row r="16" spans="1:7">
      <c r="A16" s="254"/>
      <c r="B16" s="254"/>
      <c r="C16" s="255"/>
      <c r="D16" s="256"/>
      <c r="E16" s="257"/>
    </row>
    <row r="17" spans="1:5">
      <c r="A17" s="254"/>
      <c r="B17" s="254"/>
      <c r="C17" s="255"/>
      <c r="D17" s="256"/>
      <c r="E17" s="257"/>
    </row>
    <row r="18" spans="1:5">
      <c r="A18" s="254"/>
      <c r="B18" s="254"/>
      <c r="C18" s="255"/>
      <c r="D18" s="256"/>
      <c r="E18" s="257"/>
    </row>
    <row r="19" spans="1:5">
      <c r="A19" s="254"/>
      <c r="B19" s="254"/>
      <c r="C19" s="255"/>
      <c r="D19" s="256"/>
      <c r="E19" s="257"/>
    </row>
    <row r="20" spans="1:5">
      <c r="A20" s="250"/>
      <c r="B20" s="254"/>
      <c r="C20" s="255"/>
      <c r="D20" s="256"/>
      <c r="E20" s="257"/>
    </row>
    <row r="21" spans="1:5">
      <c r="A21" s="254"/>
      <c r="B21" s="254"/>
      <c r="C21" s="255"/>
      <c r="D21" s="256"/>
      <c r="E21" s="257"/>
    </row>
    <row r="22" spans="1:5">
      <c r="A22" s="254"/>
      <c r="B22" s="254"/>
      <c r="C22" s="255"/>
      <c r="D22" s="256"/>
      <c r="E22" s="257"/>
    </row>
    <row r="23" spans="1:5">
      <c r="A23" s="254"/>
      <c r="B23" s="254"/>
      <c r="C23" s="255"/>
      <c r="D23" s="256"/>
      <c r="E23" s="257"/>
    </row>
    <row r="24" spans="1:5">
      <c r="A24" s="254"/>
      <c r="B24" s="254"/>
      <c r="C24" s="255"/>
      <c r="D24" s="256"/>
      <c r="E24" s="257"/>
    </row>
    <row r="25" spans="1:5">
      <c r="A25" s="254"/>
      <c r="B25" s="254"/>
      <c r="C25" s="255"/>
      <c r="D25" s="256"/>
      <c r="E25" s="257"/>
    </row>
    <row r="26" spans="1:5">
      <c r="A26" s="254"/>
      <c r="B26" s="254"/>
      <c r="C26" s="255"/>
      <c r="D26" s="256"/>
      <c r="E26" s="257"/>
    </row>
    <row r="27" spans="1:5">
      <c r="A27" s="254"/>
      <c r="B27" s="254"/>
      <c r="C27" s="255"/>
      <c r="D27" s="256"/>
      <c r="E27" s="257"/>
    </row>
    <row r="28" spans="1:5">
      <c r="A28" s="254"/>
      <c r="B28" s="254"/>
      <c r="C28" s="255"/>
      <c r="D28" s="256"/>
      <c r="E28" s="257"/>
    </row>
    <row r="29" spans="1:5">
      <c r="A29" s="254"/>
      <c r="B29" s="254"/>
      <c r="C29" s="255"/>
      <c r="D29" s="256"/>
      <c r="E29" s="257"/>
    </row>
    <row r="30" spans="1:5">
      <c r="A30" s="254"/>
      <c r="B30" s="254"/>
      <c r="C30" s="255"/>
      <c r="D30" s="256"/>
      <c r="E30" s="25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05867"/>
  </sheetPr>
  <dimension ref="A1:Z1000"/>
  <sheetViews>
    <sheetView workbookViewId="0"/>
  </sheetViews>
  <sheetFormatPr defaultColWidth="11.25" defaultRowHeight="15" customHeight="1"/>
  <cols>
    <col min="1" max="1" width="5.4140625" customWidth="1"/>
    <col min="2" max="2" width="2.75" customWidth="1"/>
    <col min="3" max="3" width="13.25" customWidth="1"/>
    <col min="4" max="6" width="12.58203125" customWidth="1"/>
    <col min="7" max="7" width="5.08203125" customWidth="1"/>
    <col min="8" max="8" width="2.58203125" customWidth="1"/>
    <col min="9" max="9" width="5.75" customWidth="1"/>
    <col min="10" max="10" width="4" customWidth="1"/>
    <col min="11" max="11" width="13.08203125" customWidth="1"/>
    <col min="12" max="14" width="12.58203125" customWidth="1"/>
    <col min="15" max="15" width="3.75" customWidth="1"/>
    <col min="16" max="16" width="2.58203125" customWidth="1"/>
    <col min="17" max="18" width="4" customWidth="1"/>
    <col min="19" max="19" width="13.08203125" customWidth="1"/>
    <col min="20" max="22" width="12.58203125" customWidth="1"/>
    <col min="23" max="23" width="3.75" customWidth="1"/>
    <col min="24" max="26" width="9" customWidth="1"/>
  </cols>
  <sheetData>
    <row r="1" spans="1:26" ht="23">
      <c r="A1" s="396" t="str">
        <f>Calendar!B10 &amp; "-" &amp; Calendar!B10+1 &amp; " Enrollment and Absences - Proof of 75% Required Attendance"</f>
        <v>2025-2026 Enrollment and Absences - Proof of 75% Required Attendance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4"/>
      <c r="N1" s="185" t="s">
        <v>121</v>
      </c>
      <c r="O1" s="392"/>
      <c r="P1" s="383"/>
      <c r="Q1" s="383"/>
      <c r="R1" s="383"/>
      <c r="S1" s="384"/>
      <c r="T1" s="186" t="s">
        <v>122</v>
      </c>
      <c r="U1" s="392"/>
      <c r="V1" s="383"/>
      <c r="W1" s="384"/>
      <c r="X1" s="1"/>
      <c r="Y1" s="1"/>
      <c r="Z1" s="1"/>
    </row>
    <row r="2" spans="1:26" ht="26.25" customHeight="1">
      <c r="A2" s="397" t="s">
        <v>123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1"/>
      <c r="Y2" s="1"/>
      <c r="Z2" s="1"/>
    </row>
    <row r="3" spans="1:26" ht="44.25" customHeight="1">
      <c r="A3" s="393">
        <f>DATE(Calendar!B10,7,1)</f>
        <v>45839</v>
      </c>
      <c r="B3" s="394"/>
      <c r="C3" s="187" t="s">
        <v>124</v>
      </c>
      <c r="D3" s="188" t="s">
        <v>125</v>
      </c>
      <c r="E3" s="188" t="s">
        <v>126</v>
      </c>
      <c r="F3" s="187" t="s">
        <v>127</v>
      </c>
      <c r="G3" s="189" t="s">
        <v>128</v>
      </c>
      <c r="H3" s="20"/>
      <c r="I3" s="393">
        <f>DATE(Calendar!$B$10,8,1)</f>
        <v>45870</v>
      </c>
      <c r="J3" s="394"/>
      <c r="K3" s="187" t="s">
        <v>124</v>
      </c>
      <c r="L3" s="188" t="s">
        <v>125</v>
      </c>
      <c r="M3" s="188" t="s">
        <v>126</v>
      </c>
      <c r="N3" s="187" t="s">
        <v>127</v>
      </c>
      <c r="O3" s="189" t="s">
        <v>128</v>
      </c>
      <c r="P3" s="20"/>
      <c r="Q3" s="393">
        <f>DATE(Calendar!$B$10,9,1)</f>
        <v>45901</v>
      </c>
      <c r="R3" s="394"/>
      <c r="S3" s="187" t="s">
        <v>124</v>
      </c>
      <c r="T3" s="188" t="s">
        <v>125</v>
      </c>
      <c r="U3" s="188" t="s">
        <v>126</v>
      </c>
      <c r="V3" s="187" t="s">
        <v>127</v>
      </c>
      <c r="W3" s="189" t="s">
        <v>128</v>
      </c>
      <c r="X3" s="20"/>
      <c r="Y3" s="20"/>
      <c r="Z3" s="20"/>
    </row>
    <row r="4" spans="1:26" ht="15.75" customHeight="1">
      <c r="A4" s="190" t="s">
        <v>25</v>
      </c>
      <c r="B4" s="191" t="str">
        <f>Calendar!B13</f>
        <v/>
      </c>
      <c r="C4" s="192"/>
      <c r="D4" s="192"/>
      <c r="E4" s="192" t="str">
        <f t="shared" ref="E4:E30" si="0">IF(C4-D4=0,"",C4-D4)</f>
        <v/>
      </c>
      <c r="F4" s="193" t="str">
        <f t="shared" ref="F4:F28" si="1">IF(C4&gt;0,E4/C4, "")</f>
        <v/>
      </c>
      <c r="G4" s="194" t="str">
        <f t="shared" ref="G4:G30" si="2">IF(C4&gt;0,IF(E4/C4&lt;0.75,"","a"),"")</f>
        <v/>
      </c>
      <c r="H4" s="25"/>
      <c r="I4" s="190" t="s">
        <v>25</v>
      </c>
      <c r="J4" s="191" t="str">
        <f>Calendar!O13</f>
        <v/>
      </c>
      <c r="K4" s="192"/>
      <c r="L4" s="192"/>
      <c r="M4" s="192" t="str">
        <f t="shared" ref="M4:M30" si="3">IF(K4-L4=0,"",K4-L4)</f>
        <v/>
      </c>
      <c r="N4" s="193" t="str">
        <f t="shared" ref="N4:N28" si="4">IF(K4&gt;0,M4/K4, "")</f>
        <v/>
      </c>
      <c r="O4" s="194" t="str">
        <f t="shared" ref="O4:O30" si="5">IF(K4&gt;0,IF(M4/K4&lt;0.75,"","a"),"")</f>
        <v/>
      </c>
      <c r="P4" s="25"/>
      <c r="Q4" s="190" t="s">
        <v>25</v>
      </c>
      <c r="R4" s="191">
        <f>Calendar!AB13</f>
        <v>45901</v>
      </c>
      <c r="S4" s="192"/>
      <c r="T4" s="192"/>
      <c r="U4" s="192" t="str">
        <f t="shared" ref="U4:U30" si="6">IF(S4-T4=0,"",S4-T4)</f>
        <v/>
      </c>
      <c r="V4" s="193" t="str">
        <f t="shared" ref="V4:V30" si="7">IF(S4&gt;0,U4/S4, "")</f>
        <v/>
      </c>
      <c r="W4" s="194" t="str">
        <f t="shared" ref="W4:W30" si="8">IF(S4&gt;0,IF(U4/S4&lt;0.75,"","a"),"")</f>
        <v/>
      </c>
      <c r="X4" s="25"/>
      <c r="Y4" s="25"/>
      <c r="Z4" s="25"/>
    </row>
    <row r="5" spans="1:26" ht="15.75" customHeight="1">
      <c r="A5" s="190" t="s">
        <v>26</v>
      </c>
      <c r="B5" s="191">
        <f>Calendar!D13</f>
        <v>45839</v>
      </c>
      <c r="C5" s="192"/>
      <c r="D5" s="192"/>
      <c r="E5" s="192" t="str">
        <f t="shared" si="0"/>
        <v/>
      </c>
      <c r="F5" s="193" t="str">
        <f t="shared" si="1"/>
        <v/>
      </c>
      <c r="G5" s="194" t="str">
        <f t="shared" si="2"/>
        <v/>
      </c>
      <c r="H5" s="25"/>
      <c r="I5" s="190" t="s">
        <v>26</v>
      </c>
      <c r="J5" s="191" t="str">
        <f>Calendar!Q13</f>
        <v/>
      </c>
      <c r="K5" s="192"/>
      <c r="L5" s="192"/>
      <c r="M5" s="192" t="str">
        <f t="shared" si="3"/>
        <v/>
      </c>
      <c r="N5" s="193" t="str">
        <f t="shared" si="4"/>
        <v/>
      </c>
      <c r="O5" s="194" t="str">
        <f t="shared" si="5"/>
        <v/>
      </c>
      <c r="P5" s="25"/>
      <c r="Q5" s="190" t="s">
        <v>26</v>
      </c>
      <c r="R5" s="191">
        <f>Calendar!AD13</f>
        <v>45902</v>
      </c>
      <c r="S5" s="192"/>
      <c r="T5" s="192"/>
      <c r="U5" s="192" t="str">
        <f t="shared" si="6"/>
        <v/>
      </c>
      <c r="V5" s="193" t="str">
        <f t="shared" si="7"/>
        <v/>
      </c>
      <c r="W5" s="194" t="str">
        <f t="shared" si="8"/>
        <v/>
      </c>
      <c r="X5" s="25"/>
      <c r="Y5" s="25"/>
      <c r="Z5" s="25"/>
    </row>
    <row r="6" spans="1:26" ht="15.75" customHeight="1">
      <c r="A6" s="190" t="s">
        <v>27</v>
      </c>
      <c r="B6" s="191">
        <f>Calendar!F13</f>
        <v>45840</v>
      </c>
      <c r="C6" s="192"/>
      <c r="D6" s="192"/>
      <c r="E6" s="192" t="str">
        <f t="shared" si="0"/>
        <v/>
      </c>
      <c r="F6" s="193" t="str">
        <f t="shared" si="1"/>
        <v/>
      </c>
      <c r="G6" s="194" t="str">
        <f t="shared" si="2"/>
        <v/>
      </c>
      <c r="H6" s="25"/>
      <c r="I6" s="190" t="s">
        <v>27</v>
      </c>
      <c r="J6" s="191" t="str">
        <f>Calendar!S13</f>
        <v/>
      </c>
      <c r="K6" s="192"/>
      <c r="L6" s="192"/>
      <c r="M6" s="192" t="str">
        <f t="shared" si="3"/>
        <v/>
      </c>
      <c r="N6" s="193" t="str">
        <f t="shared" si="4"/>
        <v/>
      </c>
      <c r="O6" s="194" t="str">
        <f t="shared" si="5"/>
        <v/>
      </c>
      <c r="P6" s="25"/>
      <c r="Q6" s="190" t="s">
        <v>27</v>
      </c>
      <c r="R6" s="191">
        <f>Calendar!AF13</f>
        <v>45903</v>
      </c>
      <c r="S6" s="192"/>
      <c r="T6" s="192"/>
      <c r="U6" s="192" t="str">
        <f t="shared" si="6"/>
        <v/>
      </c>
      <c r="V6" s="193" t="str">
        <f t="shared" si="7"/>
        <v/>
      </c>
      <c r="W6" s="194" t="str">
        <f t="shared" si="8"/>
        <v/>
      </c>
      <c r="X6" s="25"/>
      <c r="Y6" s="25"/>
      <c r="Z6" s="25"/>
    </row>
    <row r="7" spans="1:26" ht="15.75" customHeight="1">
      <c r="A7" s="190" t="s">
        <v>129</v>
      </c>
      <c r="B7" s="191">
        <f>Calendar!H13</f>
        <v>45841</v>
      </c>
      <c r="C7" s="192"/>
      <c r="D7" s="192"/>
      <c r="E7" s="192" t="str">
        <f t="shared" si="0"/>
        <v/>
      </c>
      <c r="F7" s="193" t="str">
        <f t="shared" si="1"/>
        <v/>
      </c>
      <c r="G7" s="194" t="str">
        <f t="shared" si="2"/>
        <v/>
      </c>
      <c r="H7" s="25"/>
      <c r="I7" s="190" t="s">
        <v>129</v>
      </c>
      <c r="J7" s="191" t="str">
        <f>Calendar!U13</f>
        <v/>
      </c>
      <c r="K7" s="192"/>
      <c r="L7" s="192"/>
      <c r="M7" s="192" t="str">
        <f t="shared" si="3"/>
        <v/>
      </c>
      <c r="N7" s="193" t="str">
        <f t="shared" si="4"/>
        <v/>
      </c>
      <c r="O7" s="194" t="str">
        <f t="shared" si="5"/>
        <v/>
      </c>
      <c r="P7" s="25"/>
      <c r="Q7" s="190" t="s">
        <v>129</v>
      </c>
      <c r="R7" s="191">
        <f>Calendar!AH13</f>
        <v>45904</v>
      </c>
      <c r="S7" s="192"/>
      <c r="T7" s="192"/>
      <c r="U7" s="192" t="str">
        <f t="shared" si="6"/>
        <v/>
      </c>
      <c r="V7" s="193" t="str">
        <f t="shared" si="7"/>
        <v/>
      </c>
      <c r="W7" s="194" t="str">
        <f t="shared" si="8"/>
        <v/>
      </c>
      <c r="X7" s="25"/>
      <c r="Y7" s="25"/>
      <c r="Z7" s="25"/>
    </row>
    <row r="8" spans="1:26" ht="15.75" customHeight="1">
      <c r="A8" s="195" t="s">
        <v>29</v>
      </c>
      <c r="B8" s="196">
        <f>Calendar!J13</f>
        <v>45842</v>
      </c>
      <c r="C8" s="197"/>
      <c r="D8" s="197"/>
      <c r="E8" s="198" t="str">
        <f t="shared" si="0"/>
        <v/>
      </c>
      <c r="F8" s="199" t="str">
        <f t="shared" si="1"/>
        <v/>
      </c>
      <c r="G8" s="200" t="str">
        <f t="shared" si="2"/>
        <v/>
      </c>
      <c r="H8" s="25"/>
      <c r="I8" s="195" t="s">
        <v>29</v>
      </c>
      <c r="J8" s="196">
        <f>Calendar!W13</f>
        <v>45870</v>
      </c>
      <c r="K8" s="197"/>
      <c r="L8" s="197"/>
      <c r="M8" s="198" t="str">
        <f t="shared" si="3"/>
        <v/>
      </c>
      <c r="N8" s="199" t="str">
        <f t="shared" si="4"/>
        <v/>
      </c>
      <c r="O8" s="200" t="str">
        <f t="shared" si="5"/>
        <v/>
      </c>
      <c r="P8" s="25"/>
      <c r="Q8" s="195" t="s">
        <v>29</v>
      </c>
      <c r="R8" s="196">
        <f>Calendar!AJ13</f>
        <v>45905</v>
      </c>
      <c r="S8" s="197"/>
      <c r="T8" s="197"/>
      <c r="U8" s="198" t="str">
        <f t="shared" si="6"/>
        <v/>
      </c>
      <c r="V8" s="199" t="str">
        <f t="shared" si="7"/>
        <v/>
      </c>
      <c r="W8" s="200" t="str">
        <f t="shared" si="8"/>
        <v/>
      </c>
      <c r="X8" s="25"/>
      <c r="Y8" s="25"/>
      <c r="Z8" s="25"/>
    </row>
    <row r="9" spans="1:26" ht="15.75" customHeight="1">
      <c r="A9" s="190" t="s">
        <v>25</v>
      </c>
      <c r="B9" s="191">
        <f>Calendar!B14</f>
        <v>45845</v>
      </c>
      <c r="C9" s="192"/>
      <c r="D9" s="192"/>
      <c r="E9" s="192" t="str">
        <f t="shared" si="0"/>
        <v/>
      </c>
      <c r="F9" s="193" t="str">
        <f t="shared" si="1"/>
        <v/>
      </c>
      <c r="G9" s="194" t="str">
        <f t="shared" si="2"/>
        <v/>
      </c>
      <c r="H9" s="25"/>
      <c r="I9" s="190" t="s">
        <v>25</v>
      </c>
      <c r="J9" s="191">
        <f>Calendar!O14</f>
        <v>45873</v>
      </c>
      <c r="K9" s="192"/>
      <c r="L9" s="192"/>
      <c r="M9" s="192" t="str">
        <f t="shared" si="3"/>
        <v/>
      </c>
      <c r="N9" s="193" t="str">
        <f t="shared" si="4"/>
        <v/>
      </c>
      <c r="O9" s="194" t="str">
        <f t="shared" si="5"/>
        <v/>
      </c>
      <c r="P9" s="25"/>
      <c r="Q9" s="190" t="s">
        <v>25</v>
      </c>
      <c r="R9" s="191">
        <f>Calendar!AB14</f>
        <v>45908</v>
      </c>
      <c r="S9" s="192"/>
      <c r="T9" s="192"/>
      <c r="U9" s="192" t="str">
        <f t="shared" si="6"/>
        <v/>
      </c>
      <c r="V9" s="193" t="str">
        <f t="shared" si="7"/>
        <v/>
      </c>
      <c r="W9" s="194" t="str">
        <f t="shared" si="8"/>
        <v/>
      </c>
      <c r="X9" s="25"/>
      <c r="Y9" s="25"/>
      <c r="Z9" s="25"/>
    </row>
    <row r="10" spans="1:26" ht="15.75" customHeight="1">
      <c r="A10" s="190" t="s">
        <v>26</v>
      </c>
      <c r="B10" s="191">
        <f>Calendar!D14</f>
        <v>45846</v>
      </c>
      <c r="C10" s="192"/>
      <c r="D10" s="192"/>
      <c r="E10" s="192" t="str">
        <f t="shared" si="0"/>
        <v/>
      </c>
      <c r="F10" s="193" t="str">
        <f t="shared" si="1"/>
        <v/>
      </c>
      <c r="G10" s="194" t="str">
        <f t="shared" si="2"/>
        <v/>
      </c>
      <c r="H10" s="25"/>
      <c r="I10" s="190" t="s">
        <v>26</v>
      </c>
      <c r="J10" s="191">
        <f>Calendar!Q14</f>
        <v>45874</v>
      </c>
      <c r="K10" s="192"/>
      <c r="L10" s="192"/>
      <c r="M10" s="192" t="str">
        <f t="shared" si="3"/>
        <v/>
      </c>
      <c r="N10" s="193" t="str">
        <f t="shared" si="4"/>
        <v/>
      </c>
      <c r="O10" s="194" t="str">
        <f t="shared" si="5"/>
        <v/>
      </c>
      <c r="P10" s="25"/>
      <c r="Q10" s="190" t="s">
        <v>26</v>
      </c>
      <c r="R10" s="191">
        <f>Calendar!AD14</f>
        <v>45909</v>
      </c>
      <c r="S10" s="192"/>
      <c r="T10" s="192"/>
      <c r="U10" s="192" t="str">
        <f t="shared" si="6"/>
        <v/>
      </c>
      <c r="V10" s="193" t="str">
        <f t="shared" si="7"/>
        <v/>
      </c>
      <c r="W10" s="194" t="str">
        <f t="shared" si="8"/>
        <v/>
      </c>
      <c r="X10" s="25"/>
      <c r="Y10" s="25"/>
      <c r="Z10" s="25"/>
    </row>
    <row r="11" spans="1:26" ht="15.75" customHeight="1">
      <c r="A11" s="190" t="s">
        <v>27</v>
      </c>
      <c r="B11" s="191">
        <f>Calendar!F14</f>
        <v>45847</v>
      </c>
      <c r="C11" s="192"/>
      <c r="D11" s="192"/>
      <c r="E11" s="192" t="str">
        <f t="shared" si="0"/>
        <v/>
      </c>
      <c r="F11" s="193" t="str">
        <f t="shared" si="1"/>
        <v/>
      </c>
      <c r="G11" s="194" t="str">
        <f t="shared" si="2"/>
        <v/>
      </c>
      <c r="H11" s="25"/>
      <c r="I11" s="190" t="s">
        <v>27</v>
      </c>
      <c r="J11" s="191">
        <f>Calendar!S14</f>
        <v>45875</v>
      </c>
      <c r="K11" s="192"/>
      <c r="L11" s="192"/>
      <c r="M11" s="192" t="str">
        <f t="shared" si="3"/>
        <v/>
      </c>
      <c r="N11" s="193" t="str">
        <f t="shared" si="4"/>
        <v/>
      </c>
      <c r="O11" s="194" t="str">
        <f t="shared" si="5"/>
        <v/>
      </c>
      <c r="P11" s="25"/>
      <c r="Q11" s="190" t="s">
        <v>27</v>
      </c>
      <c r="R11" s="191">
        <f>Calendar!AF14</f>
        <v>45910</v>
      </c>
      <c r="S11" s="192"/>
      <c r="T11" s="192"/>
      <c r="U11" s="192" t="str">
        <f t="shared" si="6"/>
        <v/>
      </c>
      <c r="V11" s="193" t="str">
        <f t="shared" si="7"/>
        <v/>
      </c>
      <c r="W11" s="194" t="str">
        <f t="shared" si="8"/>
        <v/>
      </c>
      <c r="X11" s="25"/>
      <c r="Y11" s="25"/>
      <c r="Z11" s="25"/>
    </row>
    <row r="12" spans="1:26" ht="15.75" customHeight="1">
      <c r="A12" s="190" t="s">
        <v>129</v>
      </c>
      <c r="B12" s="191">
        <f>Calendar!H14</f>
        <v>45848</v>
      </c>
      <c r="C12" s="192"/>
      <c r="D12" s="192"/>
      <c r="E12" s="192" t="str">
        <f t="shared" si="0"/>
        <v/>
      </c>
      <c r="F12" s="193" t="str">
        <f t="shared" si="1"/>
        <v/>
      </c>
      <c r="G12" s="194" t="str">
        <f t="shared" si="2"/>
        <v/>
      </c>
      <c r="H12" s="25"/>
      <c r="I12" s="190" t="s">
        <v>129</v>
      </c>
      <c r="J12" s="191">
        <f>Calendar!U14</f>
        <v>45876</v>
      </c>
      <c r="K12" s="192"/>
      <c r="L12" s="192"/>
      <c r="M12" s="192" t="str">
        <f t="shared" si="3"/>
        <v/>
      </c>
      <c r="N12" s="193" t="str">
        <f t="shared" si="4"/>
        <v/>
      </c>
      <c r="O12" s="194" t="str">
        <f t="shared" si="5"/>
        <v/>
      </c>
      <c r="P12" s="25"/>
      <c r="Q12" s="190" t="s">
        <v>129</v>
      </c>
      <c r="R12" s="191">
        <f>Calendar!AH14</f>
        <v>45911</v>
      </c>
      <c r="S12" s="192"/>
      <c r="T12" s="192"/>
      <c r="U12" s="192" t="str">
        <f t="shared" si="6"/>
        <v/>
      </c>
      <c r="V12" s="193" t="str">
        <f t="shared" si="7"/>
        <v/>
      </c>
      <c r="W12" s="194" t="str">
        <f t="shared" si="8"/>
        <v/>
      </c>
      <c r="X12" s="25"/>
      <c r="Y12" s="25"/>
      <c r="Z12" s="25"/>
    </row>
    <row r="13" spans="1:26" ht="15.75" customHeight="1">
      <c r="A13" s="195" t="s">
        <v>29</v>
      </c>
      <c r="B13" s="196">
        <f>Calendar!J14</f>
        <v>45849</v>
      </c>
      <c r="C13" s="197"/>
      <c r="D13" s="197"/>
      <c r="E13" s="198" t="str">
        <f t="shared" si="0"/>
        <v/>
      </c>
      <c r="F13" s="199" t="str">
        <f t="shared" si="1"/>
        <v/>
      </c>
      <c r="G13" s="200" t="str">
        <f t="shared" si="2"/>
        <v/>
      </c>
      <c r="H13" s="25"/>
      <c r="I13" s="195" t="s">
        <v>29</v>
      </c>
      <c r="J13" s="196">
        <f>Calendar!W14</f>
        <v>45877</v>
      </c>
      <c r="K13" s="197"/>
      <c r="L13" s="197"/>
      <c r="M13" s="198" t="str">
        <f t="shared" si="3"/>
        <v/>
      </c>
      <c r="N13" s="199" t="str">
        <f t="shared" si="4"/>
        <v/>
      </c>
      <c r="O13" s="200" t="str">
        <f t="shared" si="5"/>
        <v/>
      </c>
      <c r="P13" s="25"/>
      <c r="Q13" s="195" t="s">
        <v>29</v>
      </c>
      <c r="R13" s="196">
        <f>Calendar!AJ14</f>
        <v>45912</v>
      </c>
      <c r="S13" s="197"/>
      <c r="T13" s="197"/>
      <c r="U13" s="198" t="str">
        <f t="shared" si="6"/>
        <v/>
      </c>
      <c r="V13" s="199" t="str">
        <f t="shared" si="7"/>
        <v/>
      </c>
      <c r="W13" s="200" t="str">
        <f t="shared" si="8"/>
        <v/>
      </c>
      <c r="X13" s="25"/>
      <c r="Y13" s="25"/>
      <c r="Z13" s="25"/>
    </row>
    <row r="14" spans="1:26" ht="15.75" customHeight="1">
      <c r="A14" s="190" t="s">
        <v>25</v>
      </c>
      <c r="B14" s="191">
        <f>Calendar!B15</f>
        <v>45852</v>
      </c>
      <c r="C14" s="192"/>
      <c r="D14" s="192"/>
      <c r="E14" s="192" t="str">
        <f t="shared" si="0"/>
        <v/>
      </c>
      <c r="F14" s="193" t="str">
        <f t="shared" si="1"/>
        <v/>
      </c>
      <c r="G14" s="194" t="str">
        <f t="shared" si="2"/>
        <v/>
      </c>
      <c r="H14" s="25"/>
      <c r="I14" s="190" t="s">
        <v>25</v>
      </c>
      <c r="J14" s="191">
        <f>Calendar!O15</f>
        <v>45880</v>
      </c>
      <c r="K14" s="192"/>
      <c r="L14" s="192"/>
      <c r="M14" s="192" t="str">
        <f t="shared" si="3"/>
        <v/>
      </c>
      <c r="N14" s="193" t="str">
        <f t="shared" si="4"/>
        <v/>
      </c>
      <c r="O14" s="194" t="str">
        <f t="shared" si="5"/>
        <v/>
      </c>
      <c r="P14" s="25"/>
      <c r="Q14" s="190" t="s">
        <v>25</v>
      </c>
      <c r="R14" s="191">
        <f>Calendar!AB15</f>
        <v>45915</v>
      </c>
      <c r="S14" s="192"/>
      <c r="T14" s="192"/>
      <c r="U14" s="192" t="str">
        <f t="shared" si="6"/>
        <v/>
      </c>
      <c r="V14" s="193" t="str">
        <f t="shared" si="7"/>
        <v/>
      </c>
      <c r="W14" s="194" t="str">
        <f t="shared" si="8"/>
        <v/>
      </c>
      <c r="X14" s="25"/>
      <c r="Y14" s="25"/>
      <c r="Z14" s="25"/>
    </row>
    <row r="15" spans="1:26" ht="15.75" customHeight="1">
      <c r="A15" s="190" t="s">
        <v>26</v>
      </c>
      <c r="B15" s="191">
        <f>Calendar!D15</f>
        <v>45853</v>
      </c>
      <c r="C15" s="192"/>
      <c r="D15" s="192"/>
      <c r="E15" s="192" t="str">
        <f t="shared" si="0"/>
        <v/>
      </c>
      <c r="F15" s="193" t="str">
        <f t="shared" si="1"/>
        <v/>
      </c>
      <c r="G15" s="194" t="str">
        <f t="shared" si="2"/>
        <v/>
      </c>
      <c r="H15" s="25"/>
      <c r="I15" s="190" t="s">
        <v>26</v>
      </c>
      <c r="J15" s="191">
        <f>Calendar!Q15</f>
        <v>45881</v>
      </c>
      <c r="K15" s="192"/>
      <c r="L15" s="192"/>
      <c r="M15" s="192" t="str">
        <f t="shared" si="3"/>
        <v/>
      </c>
      <c r="N15" s="193" t="str">
        <f t="shared" si="4"/>
        <v/>
      </c>
      <c r="O15" s="194" t="str">
        <f t="shared" si="5"/>
        <v/>
      </c>
      <c r="P15" s="25"/>
      <c r="Q15" s="190" t="s">
        <v>26</v>
      </c>
      <c r="R15" s="191">
        <f>Calendar!AD15</f>
        <v>45916</v>
      </c>
      <c r="S15" s="192"/>
      <c r="T15" s="192"/>
      <c r="U15" s="192" t="str">
        <f t="shared" si="6"/>
        <v/>
      </c>
      <c r="V15" s="193" t="str">
        <f t="shared" si="7"/>
        <v/>
      </c>
      <c r="W15" s="194" t="str">
        <f t="shared" si="8"/>
        <v/>
      </c>
      <c r="X15" s="25"/>
      <c r="Y15" s="25"/>
      <c r="Z15" s="25"/>
    </row>
    <row r="16" spans="1:26" ht="15.75" customHeight="1">
      <c r="A16" s="190" t="s">
        <v>27</v>
      </c>
      <c r="B16" s="191">
        <f>Calendar!F15</f>
        <v>45854</v>
      </c>
      <c r="C16" s="192"/>
      <c r="D16" s="192"/>
      <c r="E16" s="192" t="str">
        <f t="shared" si="0"/>
        <v/>
      </c>
      <c r="F16" s="193" t="str">
        <f t="shared" si="1"/>
        <v/>
      </c>
      <c r="G16" s="194" t="str">
        <f t="shared" si="2"/>
        <v/>
      </c>
      <c r="H16" s="25"/>
      <c r="I16" s="190" t="s">
        <v>27</v>
      </c>
      <c r="J16" s="191">
        <f>Calendar!S15</f>
        <v>45882</v>
      </c>
      <c r="K16" s="192"/>
      <c r="L16" s="192"/>
      <c r="M16" s="192" t="str">
        <f t="shared" si="3"/>
        <v/>
      </c>
      <c r="N16" s="193" t="str">
        <f t="shared" si="4"/>
        <v/>
      </c>
      <c r="O16" s="194" t="str">
        <f t="shared" si="5"/>
        <v/>
      </c>
      <c r="P16" s="25"/>
      <c r="Q16" s="190" t="s">
        <v>27</v>
      </c>
      <c r="R16" s="191">
        <f>Calendar!AF15</f>
        <v>45917</v>
      </c>
      <c r="S16" s="192"/>
      <c r="T16" s="192"/>
      <c r="U16" s="192" t="str">
        <f t="shared" si="6"/>
        <v/>
      </c>
      <c r="V16" s="193" t="str">
        <f t="shared" si="7"/>
        <v/>
      </c>
      <c r="W16" s="194" t="str">
        <f t="shared" si="8"/>
        <v/>
      </c>
      <c r="X16" s="25"/>
      <c r="Y16" s="25"/>
      <c r="Z16" s="25"/>
    </row>
    <row r="17" spans="1:26" ht="15.75" customHeight="1">
      <c r="A17" s="190" t="s">
        <v>129</v>
      </c>
      <c r="B17" s="191">
        <f>Calendar!H15</f>
        <v>45855</v>
      </c>
      <c r="C17" s="192"/>
      <c r="D17" s="192"/>
      <c r="E17" s="192" t="str">
        <f t="shared" si="0"/>
        <v/>
      </c>
      <c r="F17" s="193" t="str">
        <f t="shared" si="1"/>
        <v/>
      </c>
      <c r="G17" s="194" t="str">
        <f t="shared" si="2"/>
        <v/>
      </c>
      <c r="H17" s="25"/>
      <c r="I17" s="190" t="s">
        <v>129</v>
      </c>
      <c r="J17" s="191">
        <f>Calendar!U15</f>
        <v>45883</v>
      </c>
      <c r="K17" s="192"/>
      <c r="L17" s="192"/>
      <c r="M17" s="192" t="str">
        <f t="shared" si="3"/>
        <v/>
      </c>
      <c r="N17" s="193" t="str">
        <f t="shared" si="4"/>
        <v/>
      </c>
      <c r="O17" s="194" t="str">
        <f t="shared" si="5"/>
        <v/>
      </c>
      <c r="P17" s="25"/>
      <c r="Q17" s="190" t="s">
        <v>129</v>
      </c>
      <c r="R17" s="191">
        <f>Calendar!AH15</f>
        <v>45918</v>
      </c>
      <c r="S17" s="192"/>
      <c r="T17" s="192"/>
      <c r="U17" s="192" t="str">
        <f t="shared" si="6"/>
        <v/>
      </c>
      <c r="V17" s="193" t="str">
        <f t="shared" si="7"/>
        <v/>
      </c>
      <c r="W17" s="194" t="str">
        <f t="shared" si="8"/>
        <v/>
      </c>
      <c r="X17" s="25"/>
      <c r="Y17" s="25"/>
      <c r="Z17" s="25"/>
    </row>
    <row r="18" spans="1:26" ht="15.75" customHeight="1">
      <c r="A18" s="195" t="s">
        <v>29</v>
      </c>
      <c r="B18" s="196">
        <f>Calendar!J15</f>
        <v>45856</v>
      </c>
      <c r="C18" s="197"/>
      <c r="D18" s="197"/>
      <c r="E18" s="198" t="str">
        <f t="shared" si="0"/>
        <v/>
      </c>
      <c r="F18" s="199" t="str">
        <f t="shared" si="1"/>
        <v/>
      </c>
      <c r="G18" s="200" t="str">
        <f t="shared" si="2"/>
        <v/>
      </c>
      <c r="H18" s="25"/>
      <c r="I18" s="195" t="s">
        <v>29</v>
      </c>
      <c r="J18" s="196">
        <f>Calendar!W15</f>
        <v>45884</v>
      </c>
      <c r="K18" s="197"/>
      <c r="L18" s="197"/>
      <c r="M18" s="198" t="str">
        <f t="shared" si="3"/>
        <v/>
      </c>
      <c r="N18" s="199" t="str">
        <f t="shared" si="4"/>
        <v/>
      </c>
      <c r="O18" s="200" t="str">
        <f t="shared" si="5"/>
        <v/>
      </c>
      <c r="P18" s="25"/>
      <c r="Q18" s="195" t="s">
        <v>29</v>
      </c>
      <c r="R18" s="196">
        <f>Calendar!AJ15</f>
        <v>45919</v>
      </c>
      <c r="S18" s="197"/>
      <c r="T18" s="197"/>
      <c r="U18" s="198" t="str">
        <f t="shared" si="6"/>
        <v/>
      </c>
      <c r="V18" s="199" t="str">
        <f t="shared" si="7"/>
        <v/>
      </c>
      <c r="W18" s="200" t="str">
        <f t="shared" si="8"/>
        <v/>
      </c>
      <c r="X18" s="25"/>
      <c r="Y18" s="25"/>
      <c r="Z18" s="25"/>
    </row>
    <row r="19" spans="1:26" ht="15.75" customHeight="1">
      <c r="A19" s="190" t="s">
        <v>25</v>
      </c>
      <c r="B19" s="191">
        <f>Calendar!B16</f>
        <v>45859</v>
      </c>
      <c r="C19" s="192"/>
      <c r="D19" s="192"/>
      <c r="E19" s="192" t="str">
        <f t="shared" si="0"/>
        <v/>
      </c>
      <c r="F19" s="193" t="str">
        <f t="shared" si="1"/>
        <v/>
      </c>
      <c r="G19" s="194" t="str">
        <f t="shared" si="2"/>
        <v/>
      </c>
      <c r="H19" s="25"/>
      <c r="I19" s="190" t="s">
        <v>25</v>
      </c>
      <c r="J19" s="191">
        <f>Calendar!O16</f>
        <v>45887</v>
      </c>
      <c r="K19" s="192"/>
      <c r="L19" s="192"/>
      <c r="M19" s="192" t="str">
        <f t="shared" si="3"/>
        <v/>
      </c>
      <c r="N19" s="193" t="str">
        <f t="shared" si="4"/>
        <v/>
      </c>
      <c r="O19" s="194" t="str">
        <f t="shared" si="5"/>
        <v/>
      </c>
      <c r="P19" s="25"/>
      <c r="Q19" s="190" t="s">
        <v>25</v>
      </c>
      <c r="R19" s="191">
        <f>Calendar!AB16</f>
        <v>45922</v>
      </c>
      <c r="S19" s="192"/>
      <c r="T19" s="192"/>
      <c r="U19" s="192" t="str">
        <f t="shared" si="6"/>
        <v/>
      </c>
      <c r="V19" s="193" t="str">
        <f t="shared" si="7"/>
        <v/>
      </c>
      <c r="W19" s="194" t="str">
        <f t="shared" si="8"/>
        <v/>
      </c>
      <c r="X19" s="25"/>
      <c r="Y19" s="25"/>
      <c r="Z19" s="25"/>
    </row>
    <row r="20" spans="1:26" ht="15.75" customHeight="1">
      <c r="A20" s="190" t="s">
        <v>26</v>
      </c>
      <c r="B20" s="191">
        <f>Calendar!D16</f>
        <v>45860</v>
      </c>
      <c r="C20" s="192"/>
      <c r="D20" s="192"/>
      <c r="E20" s="192" t="str">
        <f t="shared" si="0"/>
        <v/>
      </c>
      <c r="F20" s="193" t="str">
        <f t="shared" si="1"/>
        <v/>
      </c>
      <c r="G20" s="194" t="str">
        <f t="shared" si="2"/>
        <v/>
      </c>
      <c r="H20" s="25"/>
      <c r="I20" s="190" t="s">
        <v>26</v>
      </c>
      <c r="J20" s="191">
        <f>Calendar!Q16</f>
        <v>45888</v>
      </c>
      <c r="K20" s="192"/>
      <c r="L20" s="192"/>
      <c r="M20" s="192" t="str">
        <f t="shared" si="3"/>
        <v/>
      </c>
      <c r="N20" s="193" t="str">
        <f t="shared" si="4"/>
        <v/>
      </c>
      <c r="O20" s="194" t="str">
        <f t="shared" si="5"/>
        <v/>
      </c>
      <c r="P20" s="25"/>
      <c r="Q20" s="190" t="s">
        <v>26</v>
      </c>
      <c r="R20" s="191">
        <f>Calendar!AD16</f>
        <v>45923</v>
      </c>
      <c r="S20" s="192"/>
      <c r="T20" s="192"/>
      <c r="U20" s="192" t="str">
        <f t="shared" si="6"/>
        <v/>
      </c>
      <c r="V20" s="193" t="str">
        <f t="shared" si="7"/>
        <v/>
      </c>
      <c r="W20" s="194" t="str">
        <f t="shared" si="8"/>
        <v/>
      </c>
      <c r="X20" s="25"/>
      <c r="Y20" s="25"/>
      <c r="Z20" s="25"/>
    </row>
    <row r="21" spans="1:26" ht="15.75" customHeight="1">
      <c r="A21" s="190" t="s">
        <v>27</v>
      </c>
      <c r="B21" s="191">
        <f>Calendar!F16</f>
        <v>45861</v>
      </c>
      <c r="C21" s="192"/>
      <c r="D21" s="192"/>
      <c r="E21" s="192" t="str">
        <f t="shared" si="0"/>
        <v/>
      </c>
      <c r="F21" s="193" t="str">
        <f t="shared" si="1"/>
        <v/>
      </c>
      <c r="G21" s="194" t="str">
        <f t="shared" si="2"/>
        <v/>
      </c>
      <c r="H21" s="25"/>
      <c r="I21" s="190" t="s">
        <v>27</v>
      </c>
      <c r="J21" s="191">
        <f>Calendar!S16</f>
        <v>45889</v>
      </c>
      <c r="K21" s="192"/>
      <c r="L21" s="192"/>
      <c r="M21" s="192" t="str">
        <f t="shared" si="3"/>
        <v/>
      </c>
      <c r="N21" s="193" t="str">
        <f t="shared" si="4"/>
        <v/>
      </c>
      <c r="O21" s="194" t="str">
        <f t="shared" si="5"/>
        <v/>
      </c>
      <c r="P21" s="25"/>
      <c r="Q21" s="190" t="s">
        <v>27</v>
      </c>
      <c r="R21" s="191">
        <f>Calendar!AF16</f>
        <v>45924</v>
      </c>
      <c r="S21" s="192"/>
      <c r="T21" s="192"/>
      <c r="U21" s="192" t="str">
        <f t="shared" si="6"/>
        <v/>
      </c>
      <c r="V21" s="193" t="str">
        <f t="shared" si="7"/>
        <v/>
      </c>
      <c r="W21" s="194" t="str">
        <f t="shared" si="8"/>
        <v/>
      </c>
      <c r="X21" s="25"/>
      <c r="Y21" s="25"/>
      <c r="Z21" s="25"/>
    </row>
    <row r="22" spans="1:26" ht="15.75" customHeight="1">
      <c r="A22" s="190" t="s">
        <v>129</v>
      </c>
      <c r="B22" s="191">
        <f>Calendar!H16</f>
        <v>45862</v>
      </c>
      <c r="C22" s="192"/>
      <c r="D22" s="192"/>
      <c r="E22" s="192" t="str">
        <f t="shared" si="0"/>
        <v/>
      </c>
      <c r="F22" s="193" t="str">
        <f t="shared" si="1"/>
        <v/>
      </c>
      <c r="G22" s="194" t="str">
        <f t="shared" si="2"/>
        <v/>
      </c>
      <c r="H22" s="25"/>
      <c r="I22" s="190" t="s">
        <v>129</v>
      </c>
      <c r="J22" s="191">
        <f>Calendar!U16</f>
        <v>45890</v>
      </c>
      <c r="K22" s="192"/>
      <c r="L22" s="192"/>
      <c r="M22" s="192" t="str">
        <f t="shared" si="3"/>
        <v/>
      </c>
      <c r="N22" s="193" t="str">
        <f t="shared" si="4"/>
        <v/>
      </c>
      <c r="O22" s="194" t="str">
        <f t="shared" si="5"/>
        <v/>
      </c>
      <c r="P22" s="25"/>
      <c r="Q22" s="190" t="s">
        <v>129</v>
      </c>
      <c r="R22" s="191">
        <f>Calendar!AH16</f>
        <v>45925</v>
      </c>
      <c r="S22" s="192"/>
      <c r="T22" s="192"/>
      <c r="U22" s="192" t="str">
        <f t="shared" si="6"/>
        <v/>
      </c>
      <c r="V22" s="193" t="str">
        <f t="shared" si="7"/>
        <v/>
      </c>
      <c r="W22" s="194" t="str">
        <f t="shared" si="8"/>
        <v/>
      </c>
      <c r="X22" s="25"/>
      <c r="Y22" s="25"/>
      <c r="Z22" s="25"/>
    </row>
    <row r="23" spans="1:26" ht="15.75" customHeight="1">
      <c r="A23" s="195" t="s">
        <v>29</v>
      </c>
      <c r="B23" s="196">
        <f>Calendar!J16</f>
        <v>45863</v>
      </c>
      <c r="C23" s="197"/>
      <c r="D23" s="197"/>
      <c r="E23" s="198" t="str">
        <f t="shared" si="0"/>
        <v/>
      </c>
      <c r="F23" s="199" t="str">
        <f t="shared" si="1"/>
        <v/>
      </c>
      <c r="G23" s="200" t="str">
        <f t="shared" si="2"/>
        <v/>
      </c>
      <c r="H23" s="25"/>
      <c r="I23" s="195" t="s">
        <v>29</v>
      </c>
      <c r="J23" s="196">
        <f>Calendar!W16</f>
        <v>45891</v>
      </c>
      <c r="K23" s="197"/>
      <c r="L23" s="197"/>
      <c r="M23" s="198" t="str">
        <f t="shared" si="3"/>
        <v/>
      </c>
      <c r="N23" s="199" t="str">
        <f t="shared" si="4"/>
        <v/>
      </c>
      <c r="O23" s="200" t="str">
        <f t="shared" si="5"/>
        <v/>
      </c>
      <c r="P23" s="25"/>
      <c r="Q23" s="195" t="s">
        <v>29</v>
      </c>
      <c r="R23" s="196">
        <f>Calendar!AJ16</f>
        <v>45926</v>
      </c>
      <c r="S23" s="197"/>
      <c r="T23" s="197"/>
      <c r="U23" s="198" t="str">
        <f t="shared" si="6"/>
        <v/>
      </c>
      <c r="V23" s="199" t="str">
        <f t="shared" si="7"/>
        <v/>
      </c>
      <c r="W23" s="200" t="str">
        <f t="shared" si="8"/>
        <v/>
      </c>
      <c r="X23" s="25"/>
      <c r="Y23" s="25"/>
      <c r="Z23" s="25"/>
    </row>
    <row r="24" spans="1:26" ht="15.75" customHeight="1">
      <c r="A24" s="190" t="s">
        <v>25</v>
      </c>
      <c r="B24" s="191">
        <f>Calendar!B17</f>
        <v>45866</v>
      </c>
      <c r="C24" s="192"/>
      <c r="D24" s="192"/>
      <c r="E24" s="192" t="str">
        <f t="shared" si="0"/>
        <v/>
      </c>
      <c r="F24" s="193" t="str">
        <f t="shared" si="1"/>
        <v/>
      </c>
      <c r="G24" s="194" t="str">
        <f t="shared" si="2"/>
        <v/>
      </c>
      <c r="H24" s="25"/>
      <c r="I24" s="190" t="s">
        <v>25</v>
      </c>
      <c r="J24" s="191">
        <f>Calendar!O17</f>
        <v>45894</v>
      </c>
      <c r="K24" s="192"/>
      <c r="L24" s="192"/>
      <c r="M24" s="192" t="str">
        <f t="shared" si="3"/>
        <v/>
      </c>
      <c r="N24" s="193" t="str">
        <f t="shared" si="4"/>
        <v/>
      </c>
      <c r="O24" s="194" t="str">
        <f t="shared" si="5"/>
        <v/>
      </c>
      <c r="P24" s="25"/>
      <c r="Q24" s="190" t="s">
        <v>25</v>
      </c>
      <c r="R24" s="191">
        <f>Calendar!AB17</f>
        <v>45929</v>
      </c>
      <c r="S24" s="192"/>
      <c r="T24" s="192"/>
      <c r="U24" s="192" t="str">
        <f t="shared" si="6"/>
        <v/>
      </c>
      <c r="V24" s="193" t="str">
        <f t="shared" si="7"/>
        <v/>
      </c>
      <c r="W24" s="194" t="str">
        <f t="shared" si="8"/>
        <v/>
      </c>
      <c r="X24" s="25"/>
      <c r="Y24" s="25"/>
      <c r="Z24" s="25"/>
    </row>
    <row r="25" spans="1:26" ht="15.75" customHeight="1">
      <c r="A25" s="190" t="s">
        <v>26</v>
      </c>
      <c r="B25" s="191">
        <f>Calendar!D17</f>
        <v>45867</v>
      </c>
      <c r="C25" s="192"/>
      <c r="D25" s="192"/>
      <c r="E25" s="192" t="str">
        <f t="shared" si="0"/>
        <v/>
      </c>
      <c r="F25" s="193" t="str">
        <f t="shared" si="1"/>
        <v/>
      </c>
      <c r="G25" s="194" t="str">
        <f t="shared" si="2"/>
        <v/>
      </c>
      <c r="H25" s="25"/>
      <c r="I25" s="190" t="s">
        <v>26</v>
      </c>
      <c r="J25" s="191">
        <f>Calendar!Q17</f>
        <v>45895</v>
      </c>
      <c r="K25" s="192"/>
      <c r="L25" s="192"/>
      <c r="M25" s="192" t="str">
        <f t="shared" si="3"/>
        <v/>
      </c>
      <c r="N25" s="193" t="str">
        <f t="shared" si="4"/>
        <v/>
      </c>
      <c r="O25" s="194" t="str">
        <f t="shared" si="5"/>
        <v/>
      </c>
      <c r="P25" s="25"/>
      <c r="Q25" s="190" t="s">
        <v>26</v>
      </c>
      <c r="R25" s="191">
        <f>Calendar!AD17</f>
        <v>45930</v>
      </c>
      <c r="S25" s="192"/>
      <c r="T25" s="192"/>
      <c r="U25" s="192" t="str">
        <f t="shared" si="6"/>
        <v/>
      </c>
      <c r="V25" s="193" t="str">
        <f t="shared" si="7"/>
        <v/>
      </c>
      <c r="W25" s="194" t="str">
        <f t="shared" si="8"/>
        <v/>
      </c>
      <c r="X25" s="25"/>
      <c r="Y25" s="25"/>
      <c r="Z25" s="25"/>
    </row>
    <row r="26" spans="1:26" ht="15.75" customHeight="1">
      <c r="A26" s="190" t="s">
        <v>27</v>
      </c>
      <c r="B26" s="191">
        <f>Calendar!F17</f>
        <v>45868</v>
      </c>
      <c r="C26" s="192"/>
      <c r="D26" s="192"/>
      <c r="E26" s="192" t="str">
        <f t="shared" si="0"/>
        <v/>
      </c>
      <c r="F26" s="193" t="str">
        <f t="shared" si="1"/>
        <v/>
      </c>
      <c r="G26" s="194" t="str">
        <f t="shared" si="2"/>
        <v/>
      </c>
      <c r="H26" s="25"/>
      <c r="I26" s="190" t="s">
        <v>27</v>
      </c>
      <c r="J26" s="191">
        <f>Calendar!S17</f>
        <v>45896</v>
      </c>
      <c r="K26" s="192"/>
      <c r="L26" s="192"/>
      <c r="M26" s="192" t="str">
        <f t="shared" si="3"/>
        <v/>
      </c>
      <c r="N26" s="193" t="str">
        <f t="shared" si="4"/>
        <v/>
      </c>
      <c r="O26" s="194" t="str">
        <f t="shared" si="5"/>
        <v/>
      </c>
      <c r="P26" s="25"/>
      <c r="Q26" s="190" t="s">
        <v>27</v>
      </c>
      <c r="R26" s="191" t="str">
        <f>Calendar!AF17</f>
        <v/>
      </c>
      <c r="S26" s="192"/>
      <c r="T26" s="192"/>
      <c r="U26" s="192" t="str">
        <f t="shared" si="6"/>
        <v/>
      </c>
      <c r="V26" s="193" t="str">
        <f t="shared" si="7"/>
        <v/>
      </c>
      <c r="W26" s="194" t="str">
        <f t="shared" si="8"/>
        <v/>
      </c>
      <c r="X26" s="25"/>
      <c r="Y26" s="25"/>
      <c r="Z26" s="25"/>
    </row>
    <row r="27" spans="1:26" ht="15.75" customHeight="1">
      <c r="A27" s="190" t="s">
        <v>129</v>
      </c>
      <c r="B27" s="191">
        <f>Calendar!H17</f>
        <v>45869</v>
      </c>
      <c r="C27" s="192"/>
      <c r="D27" s="192"/>
      <c r="E27" s="192" t="str">
        <f t="shared" si="0"/>
        <v/>
      </c>
      <c r="F27" s="193" t="str">
        <f t="shared" si="1"/>
        <v/>
      </c>
      <c r="G27" s="194" t="str">
        <f t="shared" si="2"/>
        <v/>
      </c>
      <c r="H27" s="25"/>
      <c r="I27" s="190" t="s">
        <v>129</v>
      </c>
      <c r="J27" s="191">
        <f>Calendar!U17</f>
        <v>45897</v>
      </c>
      <c r="K27" s="192"/>
      <c r="L27" s="192"/>
      <c r="M27" s="192" t="str">
        <f t="shared" si="3"/>
        <v/>
      </c>
      <c r="N27" s="193" t="str">
        <f t="shared" si="4"/>
        <v/>
      </c>
      <c r="O27" s="194" t="str">
        <f t="shared" si="5"/>
        <v/>
      </c>
      <c r="P27" s="25"/>
      <c r="Q27" s="190" t="s">
        <v>129</v>
      </c>
      <c r="R27" s="191" t="str">
        <f>Calendar!AH17</f>
        <v/>
      </c>
      <c r="S27" s="192"/>
      <c r="T27" s="192"/>
      <c r="U27" s="192" t="str">
        <f t="shared" si="6"/>
        <v/>
      </c>
      <c r="V27" s="193" t="str">
        <f t="shared" si="7"/>
        <v/>
      </c>
      <c r="W27" s="194" t="str">
        <f t="shared" si="8"/>
        <v/>
      </c>
      <c r="X27" s="25"/>
      <c r="Y27" s="25"/>
      <c r="Z27" s="25"/>
    </row>
    <row r="28" spans="1:26" ht="15.75" customHeight="1">
      <c r="A28" s="195" t="s">
        <v>29</v>
      </c>
      <c r="B28" s="196" t="str">
        <f>Calendar!J17</f>
        <v/>
      </c>
      <c r="C28" s="197"/>
      <c r="D28" s="197"/>
      <c r="E28" s="198" t="str">
        <f t="shared" si="0"/>
        <v/>
      </c>
      <c r="F28" s="199" t="str">
        <f t="shared" si="1"/>
        <v/>
      </c>
      <c r="G28" s="200" t="str">
        <f t="shared" si="2"/>
        <v/>
      </c>
      <c r="H28" s="25"/>
      <c r="I28" s="195" t="s">
        <v>29</v>
      </c>
      <c r="J28" s="196">
        <f>Calendar!W17</f>
        <v>45898</v>
      </c>
      <c r="K28" s="197"/>
      <c r="L28" s="197"/>
      <c r="M28" s="198" t="str">
        <f t="shared" si="3"/>
        <v/>
      </c>
      <c r="N28" s="199" t="str">
        <f t="shared" si="4"/>
        <v/>
      </c>
      <c r="O28" s="200" t="str">
        <f t="shared" si="5"/>
        <v/>
      </c>
      <c r="P28" s="25"/>
      <c r="Q28" s="195" t="s">
        <v>29</v>
      </c>
      <c r="R28" s="196" t="str">
        <f>Calendar!AJ17</f>
        <v/>
      </c>
      <c r="S28" s="197"/>
      <c r="T28" s="197"/>
      <c r="U28" s="198" t="str">
        <f t="shared" si="6"/>
        <v/>
      </c>
      <c r="V28" s="199" t="str">
        <f t="shared" si="7"/>
        <v/>
      </c>
      <c r="W28" s="200" t="str">
        <f t="shared" si="8"/>
        <v/>
      </c>
      <c r="X28" s="25"/>
      <c r="Y28" s="25"/>
      <c r="Z28" s="25"/>
    </row>
    <row r="29" spans="1:26" ht="15.75" customHeight="1">
      <c r="A29" s="201"/>
      <c r="B29" s="99"/>
      <c r="C29" s="192"/>
      <c r="D29" s="192"/>
      <c r="E29" s="192" t="str">
        <f t="shared" si="0"/>
        <v/>
      </c>
      <c r="F29" s="192"/>
      <c r="G29" s="194" t="str">
        <f t="shared" si="2"/>
        <v/>
      </c>
      <c r="H29" s="202"/>
      <c r="I29" s="201"/>
      <c r="J29" s="203"/>
      <c r="K29" s="192"/>
      <c r="L29" s="192"/>
      <c r="M29" s="192" t="str">
        <f t="shared" si="3"/>
        <v/>
      </c>
      <c r="N29" s="192"/>
      <c r="O29" s="194" t="str">
        <f t="shared" si="5"/>
        <v/>
      </c>
      <c r="P29" s="202"/>
      <c r="Q29" s="204"/>
      <c r="R29" s="203"/>
      <c r="S29" s="192"/>
      <c r="T29" s="192"/>
      <c r="U29" s="192" t="str">
        <f t="shared" si="6"/>
        <v/>
      </c>
      <c r="V29" s="193" t="str">
        <f t="shared" si="7"/>
        <v/>
      </c>
      <c r="W29" s="194" t="str">
        <f t="shared" si="8"/>
        <v/>
      </c>
      <c r="X29" s="25"/>
      <c r="Y29" s="25"/>
      <c r="Z29" s="25"/>
    </row>
    <row r="30" spans="1:26" ht="15.75" customHeight="1">
      <c r="A30" s="195"/>
      <c r="B30" s="63"/>
      <c r="C30" s="197"/>
      <c r="D30" s="197"/>
      <c r="E30" s="198" t="str">
        <f t="shared" si="0"/>
        <v/>
      </c>
      <c r="F30" s="197"/>
      <c r="G30" s="200" t="str">
        <f t="shared" si="2"/>
        <v/>
      </c>
      <c r="H30" s="25"/>
      <c r="I30" s="195"/>
      <c r="J30" s="63"/>
      <c r="K30" s="197"/>
      <c r="L30" s="197"/>
      <c r="M30" s="198" t="str">
        <f t="shared" si="3"/>
        <v/>
      </c>
      <c r="N30" s="197"/>
      <c r="O30" s="200" t="str">
        <f t="shared" si="5"/>
        <v/>
      </c>
      <c r="P30" s="25"/>
      <c r="Q30" s="190"/>
      <c r="R30" s="25"/>
      <c r="S30" s="24"/>
      <c r="T30" s="197"/>
      <c r="U30" s="198" t="str">
        <f t="shared" si="6"/>
        <v/>
      </c>
      <c r="V30" s="205" t="str">
        <f t="shared" si="7"/>
        <v/>
      </c>
      <c r="W30" s="200" t="str">
        <f t="shared" si="8"/>
        <v/>
      </c>
      <c r="X30" s="25"/>
      <c r="Y30" s="25"/>
      <c r="Z30" s="25"/>
    </row>
    <row r="31" spans="1:26" ht="31">
      <c r="A31" s="393">
        <f>DATE(Calendar!$B$10,10,1)</f>
        <v>45931</v>
      </c>
      <c r="B31" s="394"/>
      <c r="C31" s="206" t="s">
        <v>124</v>
      </c>
      <c r="D31" s="206" t="s">
        <v>125</v>
      </c>
      <c r="E31" s="206" t="s">
        <v>126</v>
      </c>
      <c r="F31" s="207" t="s">
        <v>127</v>
      </c>
      <c r="G31" s="208" t="s">
        <v>128</v>
      </c>
      <c r="H31" s="1"/>
      <c r="I31" s="393">
        <f>DATE(Calendar!$B$10,11,1)</f>
        <v>45962</v>
      </c>
      <c r="J31" s="394"/>
      <c r="K31" s="206" t="s">
        <v>124</v>
      </c>
      <c r="L31" s="206" t="s">
        <v>125</v>
      </c>
      <c r="M31" s="206" t="s">
        <v>126</v>
      </c>
      <c r="N31" s="207" t="s">
        <v>127</v>
      </c>
      <c r="O31" s="208" t="s">
        <v>128</v>
      </c>
      <c r="P31" s="1"/>
      <c r="Q31" s="393">
        <f>DATE(Calendar!$B$10,12,1)</f>
        <v>45992</v>
      </c>
      <c r="R31" s="394"/>
      <c r="S31" s="209" t="s">
        <v>124</v>
      </c>
      <c r="T31" s="206" t="s">
        <v>125</v>
      </c>
      <c r="U31" s="206" t="s">
        <v>126</v>
      </c>
      <c r="V31" s="207" t="s">
        <v>127</v>
      </c>
      <c r="W31" s="208" t="s">
        <v>128</v>
      </c>
      <c r="X31" s="1"/>
      <c r="Y31" s="1"/>
      <c r="Z31" s="1"/>
    </row>
    <row r="32" spans="1:26" ht="15.75" customHeight="1">
      <c r="A32" s="190" t="s">
        <v>25</v>
      </c>
      <c r="B32" s="191" t="str">
        <f>Calendar!B23</f>
        <v/>
      </c>
      <c r="C32" s="192"/>
      <c r="D32" s="192"/>
      <c r="E32" s="192" t="str">
        <f t="shared" ref="E32:E56" si="9">IF(C32-D32=0,"",C32-D32)</f>
        <v/>
      </c>
      <c r="F32" s="193" t="str">
        <f t="shared" ref="F32:F56" si="10">IF(C32&gt;0,E32/C32, "")</f>
        <v/>
      </c>
      <c r="G32" s="194" t="str">
        <f t="shared" ref="G32:G56" si="11">IF(C32&gt;0,IF(E32/C32&lt;0.75,"","a"),"")</f>
        <v/>
      </c>
      <c r="H32" s="25"/>
      <c r="I32" s="190" t="s">
        <v>25</v>
      </c>
      <c r="J32" s="191">
        <f>Calendar!O23</f>
        <v>45964</v>
      </c>
      <c r="K32" s="192"/>
      <c r="L32" s="192"/>
      <c r="M32" s="192" t="str">
        <f t="shared" ref="M32:M56" si="12">IF(K32-L32=0,"",K32-L32)</f>
        <v/>
      </c>
      <c r="N32" s="193" t="str">
        <f t="shared" ref="N32:N56" si="13">IF(K32&gt;0,M32/K32, "")</f>
        <v/>
      </c>
      <c r="O32" s="194" t="str">
        <f t="shared" ref="O32:O56" si="14">IF(K32&gt;0,IF(M32/K32&lt;0.75,"","a"),"")</f>
        <v/>
      </c>
      <c r="P32" s="25"/>
      <c r="Q32" s="190" t="s">
        <v>25</v>
      </c>
      <c r="R32" s="191">
        <f>Calendar!AB23</f>
        <v>45992</v>
      </c>
      <c r="S32" s="192"/>
      <c r="T32" s="192"/>
      <c r="U32" s="192" t="str">
        <f t="shared" ref="U32:U56" si="15">IF(S32-T32=0,"",S32-T32)</f>
        <v/>
      </c>
      <c r="V32" s="193" t="str">
        <f t="shared" ref="V32:V56" si="16">IF(S32&gt;0,U32/S32, "")</f>
        <v/>
      </c>
      <c r="W32" s="194" t="str">
        <f t="shared" ref="W32:W56" si="17">IF(S32&gt;0,IF(U32/S32&lt;0.75,"","a"),"")</f>
        <v/>
      </c>
      <c r="X32" s="25"/>
      <c r="Y32" s="25"/>
      <c r="Z32" s="25"/>
    </row>
    <row r="33" spans="1:26" ht="15.75" customHeight="1">
      <c r="A33" s="190" t="s">
        <v>26</v>
      </c>
      <c r="B33" s="191" t="str">
        <f>Calendar!D23</f>
        <v/>
      </c>
      <c r="C33" s="192"/>
      <c r="D33" s="192"/>
      <c r="E33" s="192" t="str">
        <f t="shared" si="9"/>
        <v/>
      </c>
      <c r="F33" s="193" t="str">
        <f t="shared" si="10"/>
        <v/>
      </c>
      <c r="G33" s="194" t="str">
        <f t="shared" si="11"/>
        <v/>
      </c>
      <c r="H33" s="25"/>
      <c r="I33" s="190" t="s">
        <v>26</v>
      </c>
      <c r="J33" s="191">
        <f>Calendar!Q23</f>
        <v>45965</v>
      </c>
      <c r="K33" s="192"/>
      <c r="L33" s="192"/>
      <c r="M33" s="192" t="str">
        <f t="shared" si="12"/>
        <v/>
      </c>
      <c r="N33" s="193" t="str">
        <f t="shared" si="13"/>
        <v/>
      </c>
      <c r="O33" s="194" t="str">
        <f t="shared" si="14"/>
        <v/>
      </c>
      <c r="P33" s="25"/>
      <c r="Q33" s="190" t="s">
        <v>26</v>
      </c>
      <c r="R33" s="191">
        <f>Calendar!AD23</f>
        <v>45993</v>
      </c>
      <c r="S33" s="192"/>
      <c r="T33" s="192"/>
      <c r="U33" s="192" t="str">
        <f t="shared" si="15"/>
        <v/>
      </c>
      <c r="V33" s="193" t="str">
        <f t="shared" si="16"/>
        <v/>
      </c>
      <c r="W33" s="194" t="str">
        <f t="shared" si="17"/>
        <v/>
      </c>
      <c r="X33" s="25"/>
      <c r="Y33" s="25"/>
      <c r="Z33" s="25"/>
    </row>
    <row r="34" spans="1:26" ht="15.75" customHeight="1">
      <c r="A34" s="190" t="s">
        <v>27</v>
      </c>
      <c r="B34" s="191">
        <f>Calendar!F23</f>
        <v>45931</v>
      </c>
      <c r="C34" s="192"/>
      <c r="D34" s="192"/>
      <c r="E34" s="192" t="str">
        <f t="shared" si="9"/>
        <v/>
      </c>
      <c r="F34" s="193" t="str">
        <f t="shared" si="10"/>
        <v/>
      </c>
      <c r="G34" s="194" t="str">
        <f t="shared" si="11"/>
        <v/>
      </c>
      <c r="H34" s="25"/>
      <c r="I34" s="190" t="s">
        <v>27</v>
      </c>
      <c r="J34" s="191">
        <f>Calendar!S23</f>
        <v>45966</v>
      </c>
      <c r="K34" s="192"/>
      <c r="L34" s="192"/>
      <c r="M34" s="192" t="str">
        <f t="shared" si="12"/>
        <v/>
      </c>
      <c r="N34" s="193" t="str">
        <f t="shared" si="13"/>
        <v/>
      </c>
      <c r="O34" s="194" t="str">
        <f t="shared" si="14"/>
        <v/>
      </c>
      <c r="P34" s="25"/>
      <c r="Q34" s="190" t="s">
        <v>27</v>
      </c>
      <c r="R34" s="191">
        <f>Calendar!AF23</f>
        <v>45994</v>
      </c>
      <c r="S34" s="192"/>
      <c r="T34" s="192"/>
      <c r="U34" s="192" t="str">
        <f t="shared" si="15"/>
        <v/>
      </c>
      <c r="V34" s="193" t="str">
        <f t="shared" si="16"/>
        <v/>
      </c>
      <c r="W34" s="194" t="str">
        <f t="shared" si="17"/>
        <v/>
      </c>
      <c r="X34" s="25"/>
      <c r="Y34" s="25"/>
      <c r="Z34" s="25"/>
    </row>
    <row r="35" spans="1:26" ht="15.75" customHeight="1">
      <c r="A35" s="190" t="s">
        <v>129</v>
      </c>
      <c r="B35" s="191">
        <f>Calendar!H23</f>
        <v>45932</v>
      </c>
      <c r="C35" s="192"/>
      <c r="D35" s="192"/>
      <c r="E35" s="192" t="str">
        <f t="shared" si="9"/>
        <v/>
      </c>
      <c r="F35" s="193" t="str">
        <f t="shared" si="10"/>
        <v/>
      </c>
      <c r="G35" s="194" t="str">
        <f t="shared" si="11"/>
        <v/>
      </c>
      <c r="H35" s="25"/>
      <c r="I35" s="190" t="s">
        <v>129</v>
      </c>
      <c r="J35" s="191">
        <f>Calendar!U23</f>
        <v>45967</v>
      </c>
      <c r="K35" s="192"/>
      <c r="L35" s="192"/>
      <c r="M35" s="192" t="str">
        <f t="shared" si="12"/>
        <v/>
      </c>
      <c r="N35" s="193" t="str">
        <f t="shared" si="13"/>
        <v/>
      </c>
      <c r="O35" s="194" t="str">
        <f t="shared" si="14"/>
        <v/>
      </c>
      <c r="P35" s="25"/>
      <c r="Q35" s="190" t="s">
        <v>129</v>
      </c>
      <c r="R35" s="191">
        <f>Calendar!AH23</f>
        <v>45995</v>
      </c>
      <c r="S35" s="192"/>
      <c r="T35" s="192"/>
      <c r="U35" s="192" t="str">
        <f t="shared" si="15"/>
        <v/>
      </c>
      <c r="V35" s="193" t="str">
        <f t="shared" si="16"/>
        <v/>
      </c>
      <c r="W35" s="194" t="str">
        <f t="shared" si="17"/>
        <v/>
      </c>
      <c r="X35" s="25"/>
      <c r="Y35" s="25"/>
      <c r="Z35" s="25"/>
    </row>
    <row r="36" spans="1:26" ht="15.75" customHeight="1">
      <c r="A36" s="195" t="s">
        <v>29</v>
      </c>
      <c r="B36" s="196">
        <f>Calendar!J23</f>
        <v>45933</v>
      </c>
      <c r="C36" s="197"/>
      <c r="D36" s="197"/>
      <c r="E36" s="198" t="str">
        <f t="shared" si="9"/>
        <v/>
      </c>
      <c r="F36" s="199" t="str">
        <f t="shared" si="10"/>
        <v/>
      </c>
      <c r="G36" s="200" t="str">
        <f t="shared" si="11"/>
        <v/>
      </c>
      <c r="H36" s="25"/>
      <c r="I36" s="195" t="s">
        <v>29</v>
      </c>
      <c r="J36" s="196">
        <f>Calendar!W23</f>
        <v>45968</v>
      </c>
      <c r="K36" s="197"/>
      <c r="L36" s="197"/>
      <c r="M36" s="198" t="str">
        <f t="shared" si="12"/>
        <v/>
      </c>
      <c r="N36" s="199" t="str">
        <f t="shared" si="13"/>
        <v/>
      </c>
      <c r="O36" s="200" t="str">
        <f t="shared" si="14"/>
        <v/>
      </c>
      <c r="P36" s="25"/>
      <c r="Q36" s="195" t="s">
        <v>29</v>
      </c>
      <c r="R36" s="196">
        <f>Calendar!AJ23</f>
        <v>45996</v>
      </c>
      <c r="S36" s="197"/>
      <c r="T36" s="197"/>
      <c r="U36" s="198" t="str">
        <f t="shared" si="15"/>
        <v/>
      </c>
      <c r="V36" s="199" t="str">
        <f t="shared" si="16"/>
        <v/>
      </c>
      <c r="W36" s="200" t="str">
        <f t="shared" si="17"/>
        <v/>
      </c>
      <c r="X36" s="25"/>
      <c r="Y36" s="25"/>
      <c r="Z36" s="25"/>
    </row>
    <row r="37" spans="1:26" ht="15.75" customHeight="1">
      <c r="A37" s="190" t="s">
        <v>25</v>
      </c>
      <c r="B37" s="191">
        <f>Calendar!B24</f>
        <v>45936</v>
      </c>
      <c r="C37" s="192"/>
      <c r="D37" s="192"/>
      <c r="E37" s="192" t="str">
        <f t="shared" si="9"/>
        <v/>
      </c>
      <c r="F37" s="193" t="str">
        <f t="shared" si="10"/>
        <v/>
      </c>
      <c r="G37" s="194" t="str">
        <f t="shared" si="11"/>
        <v/>
      </c>
      <c r="H37" s="25"/>
      <c r="I37" s="190" t="s">
        <v>25</v>
      </c>
      <c r="J37" s="191">
        <f>Calendar!O24</f>
        <v>45971</v>
      </c>
      <c r="K37" s="192"/>
      <c r="L37" s="192"/>
      <c r="M37" s="192" t="str">
        <f t="shared" si="12"/>
        <v/>
      </c>
      <c r="N37" s="193" t="str">
        <f t="shared" si="13"/>
        <v/>
      </c>
      <c r="O37" s="194" t="str">
        <f t="shared" si="14"/>
        <v/>
      </c>
      <c r="P37" s="25"/>
      <c r="Q37" s="190" t="s">
        <v>25</v>
      </c>
      <c r="R37" s="191">
        <f>Calendar!AB24</f>
        <v>45999</v>
      </c>
      <c r="S37" s="192"/>
      <c r="T37" s="192"/>
      <c r="U37" s="192" t="str">
        <f t="shared" si="15"/>
        <v/>
      </c>
      <c r="V37" s="193" t="str">
        <f t="shared" si="16"/>
        <v/>
      </c>
      <c r="W37" s="194" t="str">
        <f t="shared" si="17"/>
        <v/>
      </c>
      <c r="X37" s="25"/>
      <c r="Y37" s="25"/>
      <c r="Z37" s="25"/>
    </row>
    <row r="38" spans="1:26" ht="15.75" customHeight="1">
      <c r="A38" s="190" t="s">
        <v>26</v>
      </c>
      <c r="B38" s="191">
        <f>Calendar!D24</f>
        <v>45937</v>
      </c>
      <c r="C38" s="192"/>
      <c r="D38" s="192"/>
      <c r="E38" s="192" t="str">
        <f t="shared" si="9"/>
        <v/>
      </c>
      <c r="F38" s="193" t="str">
        <f t="shared" si="10"/>
        <v/>
      </c>
      <c r="G38" s="194" t="str">
        <f t="shared" si="11"/>
        <v/>
      </c>
      <c r="H38" s="25"/>
      <c r="I38" s="190" t="s">
        <v>26</v>
      </c>
      <c r="J38" s="191">
        <f>Calendar!Q24</f>
        <v>45972</v>
      </c>
      <c r="K38" s="192"/>
      <c r="L38" s="192"/>
      <c r="M38" s="192" t="str">
        <f t="shared" si="12"/>
        <v/>
      </c>
      <c r="N38" s="193" t="str">
        <f t="shared" si="13"/>
        <v/>
      </c>
      <c r="O38" s="194" t="str">
        <f t="shared" si="14"/>
        <v/>
      </c>
      <c r="P38" s="25"/>
      <c r="Q38" s="190" t="s">
        <v>26</v>
      </c>
      <c r="R38" s="191">
        <f>Calendar!AD24</f>
        <v>46000</v>
      </c>
      <c r="S38" s="192"/>
      <c r="T38" s="192"/>
      <c r="U38" s="192" t="str">
        <f t="shared" si="15"/>
        <v/>
      </c>
      <c r="V38" s="193" t="str">
        <f t="shared" si="16"/>
        <v/>
      </c>
      <c r="W38" s="194" t="str">
        <f t="shared" si="17"/>
        <v/>
      </c>
      <c r="X38" s="25"/>
      <c r="Y38" s="25"/>
      <c r="Z38" s="25"/>
    </row>
    <row r="39" spans="1:26" ht="15.75" customHeight="1">
      <c r="A39" s="190" t="s">
        <v>27</v>
      </c>
      <c r="B39" s="191">
        <f>Calendar!F24</f>
        <v>45938</v>
      </c>
      <c r="C39" s="192"/>
      <c r="D39" s="192"/>
      <c r="E39" s="192" t="str">
        <f t="shared" si="9"/>
        <v/>
      </c>
      <c r="F39" s="193" t="str">
        <f t="shared" si="10"/>
        <v/>
      </c>
      <c r="G39" s="194" t="str">
        <f t="shared" si="11"/>
        <v/>
      </c>
      <c r="H39" s="25"/>
      <c r="I39" s="190" t="s">
        <v>27</v>
      </c>
      <c r="J39" s="191">
        <f>Calendar!S24</f>
        <v>45973</v>
      </c>
      <c r="K39" s="192"/>
      <c r="L39" s="192"/>
      <c r="M39" s="192" t="str">
        <f t="shared" si="12"/>
        <v/>
      </c>
      <c r="N39" s="193" t="str">
        <f t="shared" si="13"/>
        <v/>
      </c>
      <c r="O39" s="194" t="str">
        <f t="shared" si="14"/>
        <v/>
      </c>
      <c r="P39" s="25"/>
      <c r="Q39" s="190" t="s">
        <v>27</v>
      </c>
      <c r="R39" s="191">
        <f>Calendar!AF24</f>
        <v>46001</v>
      </c>
      <c r="S39" s="192"/>
      <c r="T39" s="192"/>
      <c r="U39" s="192" t="str">
        <f t="shared" si="15"/>
        <v/>
      </c>
      <c r="V39" s="193" t="str">
        <f t="shared" si="16"/>
        <v/>
      </c>
      <c r="W39" s="194" t="str">
        <f t="shared" si="17"/>
        <v/>
      </c>
      <c r="X39" s="25"/>
      <c r="Y39" s="25"/>
      <c r="Z39" s="25"/>
    </row>
    <row r="40" spans="1:26" ht="15.75" customHeight="1">
      <c r="A40" s="190" t="s">
        <v>129</v>
      </c>
      <c r="B40" s="191">
        <f>Calendar!H24</f>
        <v>45939</v>
      </c>
      <c r="C40" s="192"/>
      <c r="D40" s="192"/>
      <c r="E40" s="192" t="str">
        <f t="shared" si="9"/>
        <v/>
      </c>
      <c r="F40" s="193" t="str">
        <f t="shared" si="10"/>
        <v/>
      </c>
      <c r="G40" s="194" t="str">
        <f t="shared" si="11"/>
        <v/>
      </c>
      <c r="H40" s="25"/>
      <c r="I40" s="190" t="s">
        <v>129</v>
      </c>
      <c r="J40" s="191">
        <f>Calendar!U24</f>
        <v>45974</v>
      </c>
      <c r="K40" s="192"/>
      <c r="L40" s="192"/>
      <c r="M40" s="192" t="str">
        <f t="shared" si="12"/>
        <v/>
      </c>
      <c r="N40" s="193" t="str">
        <f t="shared" si="13"/>
        <v/>
      </c>
      <c r="O40" s="194" t="str">
        <f t="shared" si="14"/>
        <v/>
      </c>
      <c r="P40" s="25"/>
      <c r="Q40" s="190" t="s">
        <v>129</v>
      </c>
      <c r="R40" s="191">
        <f>Calendar!AH24</f>
        <v>46002</v>
      </c>
      <c r="S40" s="192"/>
      <c r="T40" s="192"/>
      <c r="U40" s="192" t="str">
        <f t="shared" si="15"/>
        <v/>
      </c>
      <c r="V40" s="193" t="str">
        <f t="shared" si="16"/>
        <v/>
      </c>
      <c r="W40" s="194" t="str">
        <f t="shared" si="17"/>
        <v/>
      </c>
      <c r="X40" s="25"/>
      <c r="Y40" s="25"/>
      <c r="Z40" s="25"/>
    </row>
    <row r="41" spans="1:26" ht="15.75" customHeight="1">
      <c r="A41" s="195" t="s">
        <v>29</v>
      </c>
      <c r="B41" s="196">
        <f>Calendar!J24</f>
        <v>45940</v>
      </c>
      <c r="C41" s="197"/>
      <c r="D41" s="197"/>
      <c r="E41" s="198" t="str">
        <f t="shared" si="9"/>
        <v/>
      </c>
      <c r="F41" s="199" t="str">
        <f t="shared" si="10"/>
        <v/>
      </c>
      <c r="G41" s="200" t="str">
        <f t="shared" si="11"/>
        <v/>
      </c>
      <c r="H41" s="25"/>
      <c r="I41" s="195" t="s">
        <v>29</v>
      </c>
      <c r="J41" s="196">
        <f>Calendar!W24</f>
        <v>45975</v>
      </c>
      <c r="K41" s="197"/>
      <c r="L41" s="197"/>
      <c r="M41" s="198" t="str">
        <f t="shared" si="12"/>
        <v/>
      </c>
      <c r="N41" s="199" t="str">
        <f t="shared" si="13"/>
        <v/>
      </c>
      <c r="O41" s="200" t="str">
        <f t="shared" si="14"/>
        <v/>
      </c>
      <c r="P41" s="25"/>
      <c r="Q41" s="195" t="s">
        <v>29</v>
      </c>
      <c r="R41" s="196">
        <f>Calendar!AJ24</f>
        <v>46003</v>
      </c>
      <c r="S41" s="197"/>
      <c r="T41" s="197"/>
      <c r="U41" s="198" t="str">
        <f t="shared" si="15"/>
        <v/>
      </c>
      <c r="V41" s="199" t="str">
        <f t="shared" si="16"/>
        <v/>
      </c>
      <c r="W41" s="200" t="str">
        <f t="shared" si="17"/>
        <v/>
      </c>
      <c r="X41" s="25"/>
      <c r="Y41" s="25"/>
      <c r="Z41" s="25"/>
    </row>
    <row r="42" spans="1:26" ht="15.75" customHeight="1">
      <c r="A42" s="190" t="s">
        <v>25</v>
      </c>
      <c r="B42" s="191">
        <f>Calendar!B25</f>
        <v>45943</v>
      </c>
      <c r="C42" s="192"/>
      <c r="D42" s="192"/>
      <c r="E42" s="192" t="str">
        <f t="shared" si="9"/>
        <v/>
      </c>
      <c r="F42" s="193" t="str">
        <f t="shared" si="10"/>
        <v/>
      </c>
      <c r="G42" s="194" t="str">
        <f t="shared" si="11"/>
        <v/>
      </c>
      <c r="H42" s="25"/>
      <c r="I42" s="190" t="s">
        <v>25</v>
      </c>
      <c r="J42" s="191">
        <f>Calendar!O25</f>
        <v>45978</v>
      </c>
      <c r="K42" s="192"/>
      <c r="L42" s="192"/>
      <c r="M42" s="192" t="str">
        <f t="shared" si="12"/>
        <v/>
      </c>
      <c r="N42" s="193" t="str">
        <f t="shared" si="13"/>
        <v/>
      </c>
      <c r="O42" s="194" t="str">
        <f t="shared" si="14"/>
        <v/>
      </c>
      <c r="P42" s="25"/>
      <c r="Q42" s="190" t="s">
        <v>25</v>
      </c>
      <c r="R42" s="191">
        <f>Calendar!AB25</f>
        <v>46006</v>
      </c>
      <c r="S42" s="192"/>
      <c r="T42" s="192"/>
      <c r="U42" s="192" t="str">
        <f t="shared" si="15"/>
        <v/>
      </c>
      <c r="V42" s="193" t="str">
        <f t="shared" si="16"/>
        <v/>
      </c>
      <c r="W42" s="194" t="str">
        <f t="shared" si="17"/>
        <v/>
      </c>
      <c r="X42" s="25"/>
      <c r="Y42" s="25"/>
      <c r="Z42" s="25"/>
    </row>
    <row r="43" spans="1:26" ht="15.75" customHeight="1">
      <c r="A43" s="190" t="s">
        <v>26</v>
      </c>
      <c r="B43" s="191">
        <f>Calendar!D25</f>
        <v>45944</v>
      </c>
      <c r="C43" s="192"/>
      <c r="D43" s="192"/>
      <c r="E43" s="192" t="str">
        <f t="shared" si="9"/>
        <v/>
      </c>
      <c r="F43" s="193" t="str">
        <f t="shared" si="10"/>
        <v/>
      </c>
      <c r="G43" s="194" t="str">
        <f t="shared" si="11"/>
        <v/>
      </c>
      <c r="H43" s="25"/>
      <c r="I43" s="190" t="s">
        <v>26</v>
      </c>
      <c r="J43" s="191">
        <f>Calendar!Q25</f>
        <v>45979</v>
      </c>
      <c r="K43" s="192"/>
      <c r="L43" s="192"/>
      <c r="M43" s="192" t="str">
        <f t="shared" si="12"/>
        <v/>
      </c>
      <c r="N43" s="193" t="str">
        <f t="shared" si="13"/>
        <v/>
      </c>
      <c r="O43" s="194" t="str">
        <f t="shared" si="14"/>
        <v/>
      </c>
      <c r="P43" s="25"/>
      <c r="Q43" s="190" t="s">
        <v>26</v>
      </c>
      <c r="R43" s="191">
        <f>Calendar!AD25</f>
        <v>46007</v>
      </c>
      <c r="S43" s="192"/>
      <c r="T43" s="192"/>
      <c r="U43" s="192" t="str">
        <f t="shared" si="15"/>
        <v/>
      </c>
      <c r="V43" s="193" t="str">
        <f t="shared" si="16"/>
        <v/>
      </c>
      <c r="W43" s="194" t="str">
        <f t="shared" si="17"/>
        <v/>
      </c>
      <c r="X43" s="25"/>
      <c r="Y43" s="25"/>
      <c r="Z43" s="25"/>
    </row>
    <row r="44" spans="1:26" ht="15.75" customHeight="1">
      <c r="A44" s="190" t="s">
        <v>27</v>
      </c>
      <c r="B44" s="191">
        <f>Calendar!F25</f>
        <v>45945</v>
      </c>
      <c r="C44" s="192"/>
      <c r="D44" s="192"/>
      <c r="E44" s="192" t="str">
        <f t="shared" si="9"/>
        <v/>
      </c>
      <c r="F44" s="193" t="str">
        <f t="shared" si="10"/>
        <v/>
      </c>
      <c r="G44" s="194" t="str">
        <f t="shared" si="11"/>
        <v/>
      </c>
      <c r="H44" s="25"/>
      <c r="I44" s="190" t="s">
        <v>27</v>
      </c>
      <c r="J44" s="191">
        <f>Calendar!S25</f>
        <v>45980</v>
      </c>
      <c r="K44" s="192"/>
      <c r="L44" s="192"/>
      <c r="M44" s="192" t="str">
        <f t="shared" si="12"/>
        <v/>
      </c>
      <c r="N44" s="193" t="str">
        <f t="shared" si="13"/>
        <v/>
      </c>
      <c r="O44" s="194" t="str">
        <f t="shared" si="14"/>
        <v/>
      </c>
      <c r="P44" s="25"/>
      <c r="Q44" s="190" t="s">
        <v>27</v>
      </c>
      <c r="R44" s="191">
        <f>Calendar!AF25</f>
        <v>46008</v>
      </c>
      <c r="S44" s="192"/>
      <c r="T44" s="192"/>
      <c r="U44" s="192" t="str">
        <f t="shared" si="15"/>
        <v/>
      </c>
      <c r="V44" s="193" t="str">
        <f t="shared" si="16"/>
        <v/>
      </c>
      <c r="W44" s="194" t="str">
        <f t="shared" si="17"/>
        <v/>
      </c>
      <c r="X44" s="25"/>
      <c r="Y44" s="25"/>
      <c r="Z44" s="25"/>
    </row>
    <row r="45" spans="1:26" ht="15.75" customHeight="1">
      <c r="A45" s="190" t="s">
        <v>129</v>
      </c>
      <c r="B45" s="191">
        <f>Calendar!H25</f>
        <v>45946</v>
      </c>
      <c r="C45" s="192"/>
      <c r="D45" s="192"/>
      <c r="E45" s="192" t="str">
        <f t="shared" si="9"/>
        <v/>
      </c>
      <c r="F45" s="193" t="str">
        <f t="shared" si="10"/>
        <v/>
      </c>
      <c r="G45" s="194" t="str">
        <f t="shared" si="11"/>
        <v/>
      </c>
      <c r="H45" s="25"/>
      <c r="I45" s="190" t="s">
        <v>129</v>
      </c>
      <c r="J45" s="191">
        <f>Calendar!U25</f>
        <v>45981</v>
      </c>
      <c r="K45" s="192"/>
      <c r="L45" s="192"/>
      <c r="M45" s="192" t="str">
        <f t="shared" si="12"/>
        <v/>
      </c>
      <c r="N45" s="193" t="str">
        <f t="shared" si="13"/>
        <v/>
      </c>
      <c r="O45" s="194" t="str">
        <f t="shared" si="14"/>
        <v/>
      </c>
      <c r="P45" s="25"/>
      <c r="Q45" s="190" t="s">
        <v>129</v>
      </c>
      <c r="R45" s="191">
        <f>Calendar!AH25</f>
        <v>46009</v>
      </c>
      <c r="S45" s="192"/>
      <c r="T45" s="192"/>
      <c r="U45" s="192" t="str">
        <f t="shared" si="15"/>
        <v/>
      </c>
      <c r="V45" s="193" t="str">
        <f t="shared" si="16"/>
        <v/>
      </c>
      <c r="W45" s="194" t="str">
        <f t="shared" si="17"/>
        <v/>
      </c>
      <c r="X45" s="25"/>
      <c r="Y45" s="25"/>
      <c r="Z45" s="25"/>
    </row>
    <row r="46" spans="1:26" ht="15.75" customHeight="1">
      <c r="A46" s="195" t="s">
        <v>29</v>
      </c>
      <c r="B46" s="196">
        <f>Calendar!J25</f>
        <v>45947</v>
      </c>
      <c r="C46" s="197"/>
      <c r="D46" s="197"/>
      <c r="E46" s="198" t="str">
        <f t="shared" si="9"/>
        <v/>
      </c>
      <c r="F46" s="199" t="str">
        <f t="shared" si="10"/>
        <v/>
      </c>
      <c r="G46" s="200" t="str">
        <f t="shared" si="11"/>
        <v/>
      </c>
      <c r="H46" s="25"/>
      <c r="I46" s="195" t="s">
        <v>29</v>
      </c>
      <c r="J46" s="196">
        <f>Calendar!W25</f>
        <v>45982</v>
      </c>
      <c r="K46" s="197"/>
      <c r="L46" s="197"/>
      <c r="M46" s="198" t="str">
        <f t="shared" si="12"/>
        <v/>
      </c>
      <c r="N46" s="199" t="str">
        <f t="shared" si="13"/>
        <v/>
      </c>
      <c r="O46" s="200" t="str">
        <f t="shared" si="14"/>
        <v/>
      </c>
      <c r="P46" s="25"/>
      <c r="Q46" s="195" t="s">
        <v>29</v>
      </c>
      <c r="R46" s="196">
        <f>Calendar!AJ25</f>
        <v>46010</v>
      </c>
      <c r="S46" s="197"/>
      <c r="T46" s="197"/>
      <c r="U46" s="198" t="str">
        <f t="shared" si="15"/>
        <v/>
      </c>
      <c r="V46" s="199" t="str">
        <f t="shared" si="16"/>
        <v/>
      </c>
      <c r="W46" s="200" t="str">
        <f t="shared" si="17"/>
        <v/>
      </c>
      <c r="X46" s="25"/>
      <c r="Y46" s="25"/>
      <c r="Z46" s="25"/>
    </row>
    <row r="47" spans="1:26" ht="15.75" customHeight="1">
      <c r="A47" s="190" t="s">
        <v>25</v>
      </c>
      <c r="B47" s="191">
        <f>Calendar!B26</f>
        <v>45950</v>
      </c>
      <c r="C47" s="192"/>
      <c r="D47" s="192"/>
      <c r="E47" s="192" t="str">
        <f t="shared" si="9"/>
        <v/>
      </c>
      <c r="F47" s="193" t="str">
        <f t="shared" si="10"/>
        <v/>
      </c>
      <c r="G47" s="194" t="str">
        <f t="shared" si="11"/>
        <v/>
      </c>
      <c r="H47" s="25"/>
      <c r="I47" s="190" t="s">
        <v>25</v>
      </c>
      <c r="J47" s="191">
        <f>Calendar!O26</f>
        <v>45985</v>
      </c>
      <c r="K47" s="192"/>
      <c r="L47" s="192"/>
      <c r="M47" s="192" t="str">
        <f t="shared" si="12"/>
        <v/>
      </c>
      <c r="N47" s="193" t="str">
        <f t="shared" si="13"/>
        <v/>
      </c>
      <c r="O47" s="194" t="str">
        <f t="shared" si="14"/>
        <v/>
      </c>
      <c r="P47" s="25"/>
      <c r="Q47" s="190" t="s">
        <v>25</v>
      </c>
      <c r="R47" s="191">
        <f>Calendar!AB26</f>
        <v>46013</v>
      </c>
      <c r="S47" s="192"/>
      <c r="T47" s="192"/>
      <c r="U47" s="192" t="str">
        <f t="shared" si="15"/>
        <v/>
      </c>
      <c r="V47" s="193" t="str">
        <f t="shared" si="16"/>
        <v/>
      </c>
      <c r="W47" s="194" t="str">
        <f t="shared" si="17"/>
        <v/>
      </c>
      <c r="X47" s="25"/>
      <c r="Y47" s="25"/>
      <c r="Z47" s="25"/>
    </row>
    <row r="48" spans="1:26" ht="15.75" customHeight="1">
      <c r="A48" s="190" t="s">
        <v>26</v>
      </c>
      <c r="B48" s="191">
        <f>Calendar!D26</f>
        <v>45951</v>
      </c>
      <c r="C48" s="192"/>
      <c r="D48" s="192"/>
      <c r="E48" s="192" t="str">
        <f t="shared" si="9"/>
        <v/>
      </c>
      <c r="F48" s="193" t="str">
        <f t="shared" si="10"/>
        <v/>
      </c>
      <c r="G48" s="194" t="str">
        <f t="shared" si="11"/>
        <v/>
      </c>
      <c r="H48" s="25"/>
      <c r="I48" s="190" t="s">
        <v>26</v>
      </c>
      <c r="J48" s="191">
        <f>Calendar!Q26</f>
        <v>45986</v>
      </c>
      <c r="K48" s="192"/>
      <c r="L48" s="192"/>
      <c r="M48" s="192" t="str">
        <f t="shared" si="12"/>
        <v/>
      </c>
      <c r="N48" s="193" t="str">
        <f t="shared" si="13"/>
        <v/>
      </c>
      <c r="O48" s="194" t="str">
        <f t="shared" si="14"/>
        <v/>
      </c>
      <c r="P48" s="25"/>
      <c r="Q48" s="190" t="s">
        <v>26</v>
      </c>
      <c r="R48" s="191">
        <f>Calendar!AD26</f>
        <v>46014</v>
      </c>
      <c r="S48" s="192"/>
      <c r="T48" s="192"/>
      <c r="U48" s="192" t="str">
        <f t="shared" si="15"/>
        <v/>
      </c>
      <c r="V48" s="193" t="str">
        <f t="shared" si="16"/>
        <v/>
      </c>
      <c r="W48" s="194" t="str">
        <f t="shared" si="17"/>
        <v/>
      </c>
      <c r="X48" s="25"/>
      <c r="Y48" s="25"/>
      <c r="Z48" s="25"/>
    </row>
    <row r="49" spans="1:26" ht="15.75" customHeight="1">
      <c r="A49" s="190" t="s">
        <v>27</v>
      </c>
      <c r="B49" s="191">
        <f>Calendar!F26</f>
        <v>45952</v>
      </c>
      <c r="C49" s="192"/>
      <c r="D49" s="192"/>
      <c r="E49" s="192" t="str">
        <f t="shared" si="9"/>
        <v/>
      </c>
      <c r="F49" s="193" t="str">
        <f t="shared" si="10"/>
        <v/>
      </c>
      <c r="G49" s="194" t="str">
        <f t="shared" si="11"/>
        <v/>
      </c>
      <c r="H49" s="25"/>
      <c r="I49" s="190" t="s">
        <v>27</v>
      </c>
      <c r="J49" s="191">
        <f>Calendar!S26</f>
        <v>45987</v>
      </c>
      <c r="K49" s="192"/>
      <c r="L49" s="192"/>
      <c r="M49" s="192" t="str">
        <f t="shared" si="12"/>
        <v/>
      </c>
      <c r="N49" s="193" t="str">
        <f t="shared" si="13"/>
        <v/>
      </c>
      <c r="O49" s="194" t="str">
        <f t="shared" si="14"/>
        <v/>
      </c>
      <c r="P49" s="25"/>
      <c r="Q49" s="190" t="s">
        <v>27</v>
      </c>
      <c r="R49" s="191">
        <f>Calendar!AF26</f>
        <v>46015</v>
      </c>
      <c r="S49" s="192"/>
      <c r="T49" s="192"/>
      <c r="U49" s="192" t="str">
        <f t="shared" si="15"/>
        <v/>
      </c>
      <c r="V49" s="193" t="str">
        <f t="shared" si="16"/>
        <v/>
      </c>
      <c r="W49" s="194" t="str">
        <f t="shared" si="17"/>
        <v/>
      </c>
      <c r="X49" s="25"/>
      <c r="Y49" s="25"/>
      <c r="Z49" s="25"/>
    </row>
    <row r="50" spans="1:26" ht="15.75" customHeight="1">
      <c r="A50" s="190" t="s">
        <v>129</v>
      </c>
      <c r="B50" s="191">
        <f>Calendar!H26</f>
        <v>45953</v>
      </c>
      <c r="C50" s="192"/>
      <c r="D50" s="192"/>
      <c r="E50" s="192" t="str">
        <f t="shared" si="9"/>
        <v/>
      </c>
      <c r="F50" s="193" t="str">
        <f t="shared" si="10"/>
        <v/>
      </c>
      <c r="G50" s="194" t="str">
        <f t="shared" si="11"/>
        <v/>
      </c>
      <c r="H50" s="25"/>
      <c r="I50" s="190" t="s">
        <v>129</v>
      </c>
      <c r="J50" s="191">
        <f>Calendar!U26</f>
        <v>45988</v>
      </c>
      <c r="K50" s="192"/>
      <c r="L50" s="192"/>
      <c r="M50" s="192" t="str">
        <f t="shared" si="12"/>
        <v/>
      </c>
      <c r="N50" s="193" t="str">
        <f t="shared" si="13"/>
        <v/>
      </c>
      <c r="O50" s="194" t="str">
        <f t="shared" si="14"/>
        <v/>
      </c>
      <c r="P50" s="25"/>
      <c r="Q50" s="190" t="s">
        <v>129</v>
      </c>
      <c r="R50" s="191">
        <f>Calendar!AH26</f>
        <v>46016</v>
      </c>
      <c r="S50" s="192"/>
      <c r="T50" s="192"/>
      <c r="U50" s="192" t="str">
        <f t="shared" si="15"/>
        <v/>
      </c>
      <c r="V50" s="193" t="str">
        <f t="shared" si="16"/>
        <v/>
      </c>
      <c r="W50" s="194" t="str">
        <f t="shared" si="17"/>
        <v/>
      </c>
      <c r="X50" s="25"/>
      <c r="Y50" s="25"/>
      <c r="Z50" s="25"/>
    </row>
    <row r="51" spans="1:26" ht="15.75" customHeight="1">
      <c r="A51" s="195" t="s">
        <v>29</v>
      </c>
      <c r="B51" s="196">
        <f>Calendar!J26</f>
        <v>45954</v>
      </c>
      <c r="C51" s="197"/>
      <c r="D51" s="197"/>
      <c r="E51" s="198" t="str">
        <f t="shared" si="9"/>
        <v/>
      </c>
      <c r="F51" s="199" t="str">
        <f t="shared" si="10"/>
        <v/>
      </c>
      <c r="G51" s="200" t="str">
        <f t="shared" si="11"/>
        <v/>
      </c>
      <c r="H51" s="25"/>
      <c r="I51" s="195" t="s">
        <v>29</v>
      </c>
      <c r="J51" s="196">
        <f>Calendar!W26</f>
        <v>45989</v>
      </c>
      <c r="K51" s="197"/>
      <c r="L51" s="197"/>
      <c r="M51" s="198" t="str">
        <f t="shared" si="12"/>
        <v/>
      </c>
      <c r="N51" s="199" t="str">
        <f t="shared" si="13"/>
        <v/>
      </c>
      <c r="O51" s="200" t="str">
        <f t="shared" si="14"/>
        <v/>
      </c>
      <c r="P51" s="25"/>
      <c r="Q51" s="195" t="s">
        <v>29</v>
      </c>
      <c r="R51" s="196">
        <f>Calendar!AJ26</f>
        <v>46017</v>
      </c>
      <c r="S51" s="197"/>
      <c r="T51" s="197"/>
      <c r="U51" s="198" t="str">
        <f t="shared" si="15"/>
        <v/>
      </c>
      <c r="V51" s="199" t="str">
        <f t="shared" si="16"/>
        <v/>
      </c>
      <c r="W51" s="200" t="str">
        <f t="shared" si="17"/>
        <v/>
      </c>
      <c r="X51" s="25"/>
      <c r="Y51" s="25"/>
      <c r="Z51" s="25"/>
    </row>
    <row r="52" spans="1:26" ht="15.75" customHeight="1">
      <c r="A52" s="190" t="s">
        <v>25</v>
      </c>
      <c r="B52" s="191">
        <f>Calendar!B27</f>
        <v>45957</v>
      </c>
      <c r="C52" s="192"/>
      <c r="D52" s="192"/>
      <c r="E52" s="192" t="str">
        <f t="shared" si="9"/>
        <v/>
      </c>
      <c r="F52" s="193" t="str">
        <f t="shared" si="10"/>
        <v/>
      </c>
      <c r="G52" s="194" t="str">
        <f t="shared" si="11"/>
        <v/>
      </c>
      <c r="H52" s="25"/>
      <c r="I52" s="190" t="s">
        <v>25</v>
      </c>
      <c r="J52" s="191" t="str">
        <f>Calendar!O27</f>
        <v/>
      </c>
      <c r="K52" s="192"/>
      <c r="L52" s="192"/>
      <c r="M52" s="192" t="str">
        <f t="shared" si="12"/>
        <v/>
      </c>
      <c r="N52" s="193" t="str">
        <f t="shared" si="13"/>
        <v/>
      </c>
      <c r="O52" s="194" t="str">
        <f t="shared" si="14"/>
        <v/>
      </c>
      <c r="P52" s="25"/>
      <c r="Q52" s="190" t="s">
        <v>25</v>
      </c>
      <c r="R52" s="191">
        <f>Calendar!AB27</f>
        <v>46020</v>
      </c>
      <c r="S52" s="192"/>
      <c r="T52" s="192"/>
      <c r="U52" s="192" t="str">
        <f t="shared" si="15"/>
        <v/>
      </c>
      <c r="V52" s="193" t="str">
        <f t="shared" si="16"/>
        <v/>
      </c>
      <c r="W52" s="194" t="str">
        <f t="shared" si="17"/>
        <v/>
      </c>
      <c r="X52" s="25"/>
      <c r="Y52" s="25"/>
      <c r="Z52" s="25"/>
    </row>
    <row r="53" spans="1:26" ht="15.75" customHeight="1">
      <c r="A53" s="190" t="s">
        <v>26</v>
      </c>
      <c r="B53" s="191">
        <f>Calendar!D27</f>
        <v>45958</v>
      </c>
      <c r="C53" s="192"/>
      <c r="D53" s="192"/>
      <c r="E53" s="192" t="str">
        <f t="shared" si="9"/>
        <v/>
      </c>
      <c r="F53" s="193" t="str">
        <f t="shared" si="10"/>
        <v/>
      </c>
      <c r="G53" s="194" t="str">
        <f t="shared" si="11"/>
        <v/>
      </c>
      <c r="H53" s="25"/>
      <c r="I53" s="190" t="s">
        <v>26</v>
      </c>
      <c r="J53" s="191" t="str">
        <f>Calendar!Q27</f>
        <v/>
      </c>
      <c r="K53" s="192"/>
      <c r="L53" s="192"/>
      <c r="M53" s="192" t="str">
        <f t="shared" si="12"/>
        <v/>
      </c>
      <c r="N53" s="193" t="str">
        <f t="shared" si="13"/>
        <v/>
      </c>
      <c r="O53" s="194" t="str">
        <f t="shared" si="14"/>
        <v/>
      </c>
      <c r="P53" s="25"/>
      <c r="Q53" s="190" t="s">
        <v>26</v>
      </c>
      <c r="R53" s="191">
        <f>Calendar!AD27</f>
        <v>46021</v>
      </c>
      <c r="S53" s="192"/>
      <c r="T53" s="192"/>
      <c r="U53" s="192" t="str">
        <f t="shared" si="15"/>
        <v/>
      </c>
      <c r="V53" s="193" t="str">
        <f t="shared" si="16"/>
        <v/>
      </c>
      <c r="W53" s="194" t="str">
        <f t="shared" si="17"/>
        <v/>
      </c>
      <c r="X53" s="25"/>
      <c r="Y53" s="25"/>
      <c r="Z53" s="25"/>
    </row>
    <row r="54" spans="1:26" ht="15.75" customHeight="1">
      <c r="A54" s="190" t="s">
        <v>27</v>
      </c>
      <c r="B54" s="191">
        <f>Calendar!F27</f>
        <v>45959</v>
      </c>
      <c r="C54" s="192"/>
      <c r="D54" s="192"/>
      <c r="E54" s="192" t="str">
        <f t="shared" si="9"/>
        <v/>
      </c>
      <c r="F54" s="193" t="str">
        <f t="shared" si="10"/>
        <v/>
      </c>
      <c r="G54" s="194" t="str">
        <f t="shared" si="11"/>
        <v/>
      </c>
      <c r="H54" s="25"/>
      <c r="I54" s="190" t="s">
        <v>27</v>
      </c>
      <c r="J54" s="191" t="str">
        <f>Calendar!S27</f>
        <v/>
      </c>
      <c r="K54" s="192"/>
      <c r="L54" s="192"/>
      <c r="M54" s="192" t="str">
        <f t="shared" si="12"/>
        <v/>
      </c>
      <c r="N54" s="193" t="str">
        <f t="shared" si="13"/>
        <v/>
      </c>
      <c r="O54" s="194" t="str">
        <f t="shared" si="14"/>
        <v/>
      </c>
      <c r="P54" s="25"/>
      <c r="Q54" s="190" t="s">
        <v>27</v>
      </c>
      <c r="R54" s="191">
        <f>Calendar!AF27</f>
        <v>46022</v>
      </c>
      <c r="S54" s="192"/>
      <c r="T54" s="192"/>
      <c r="U54" s="192" t="str">
        <f t="shared" si="15"/>
        <v/>
      </c>
      <c r="V54" s="193" t="str">
        <f t="shared" si="16"/>
        <v/>
      </c>
      <c r="W54" s="194" t="str">
        <f t="shared" si="17"/>
        <v/>
      </c>
      <c r="X54" s="25"/>
      <c r="Y54" s="25"/>
      <c r="Z54" s="25"/>
    </row>
    <row r="55" spans="1:26" ht="15.75" customHeight="1">
      <c r="A55" s="190" t="s">
        <v>129</v>
      </c>
      <c r="B55" s="191">
        <f>Calendar!H27</f>
        <v>45960</v>
      </c>
      <c r="C55" s="192"/>
      <c r="D55" s="192"/>
      <c r="E55" s="192" t="str">
        <f t="shared" si="9"/>
        <v/>
      </c>
      <c r="F55" s="193" t="str">
        <f t="shared" si="10"/>
        <v/>
      </c>
      <c r="G55" s="194" t="str">
        <f t="shared" si="11"/>
        <v/>
      </c>
      <c r="H55" s="25"/>
      <c r="I55" s="190" t="s">
        <v>129</v>
      </c>
      <c r="J55" s="191" t="str">
        <f>Calendar!U27</f>
        <v/>
      </c>
      <c r="K55" s="192"/>
      <c r="L55" s="192"/>
      <c r="M55" s="192" t="str">
        <f t="shared" si="12"/>
        <v/>
      </c>
      <c r="N55" s="193" t="str">
        <f t="shared" si="13"/>
        <v/>
      </c>
      <c r="O55" s="194" t="str">
        <f t="shared" si="14"/>
        <v/>
      </c>
      <c r="P55" s="25"/>
      <c r="Q55" s="190" t="s">
        <v>129</v>
      </c>
      <c r="R55" s="191" t="str">
        <f>Calendar!AH27</f>
        <v/>
      </c>
      <c r="S55" s="192"/>
      <c r="T55" s="192"/>
      <c r="U55" s="192" t="str">
        <f t="shared" si="15"/>
        <v/>
      </c>
      <c r="V55" s="193" t="str">
        <f t="shared" si="16"/>
        <v/>
      </c>
      <c r="W55" s="194" t="str">
        <f t="shared" si="17"/>
        <v/>
      </c>
      <c r="X55" s="25"/>
      <c r="Y55" s="25"/>
      <c r="Z55" s="25"/>
    </row>
    <row r="56" spans="1:26" ht="15.75" customHeight="1">
      <c r="A56" s="195" t="s">
        <v>29</v>
      </c>
      <c r="B56" s="196">
        <f>Calendar!J27</f>
        <v>45961</v>
      </c>
      <c r="C56" s="197"/>
      <c r="D56" s="197"/>
      <c r="E56" s="198" t="str">
        <f t="shared" si="9"/>
        <v/>
      </c>
      <c r="F56" s="199" t="str">
        <f t="shared" si="10"/>
        <v/>
      </c>
      <c r="G56" s="200" t="str">
        <f t="shared" si="11"/>
        <v/>
      </c>
      <c r="H56" s="25"/>
      <c r="I56" s="195" t="s">
        <v>29</v>
      </c>
      <c r="J56" s="196" t="str">
        <f>Calendar!W27</f>
        <v/>
      </c>
      <c r="K56" s="197"/>
      <c r="L56" s="197"/>
      <c r="M56" s="198" t="str">
        <f t="shared" si="12"/>
        <v/>
      </c>
      <c r="N56" s="199" t="str">
        <f t="shared" si="13"/>
        <v/>
      </c>
      <c r="O56" s="200" t="str">
        <f t="shared" si="14"/>
        <v/>
      </c>
      <c r="P56" s="25"/>
      <c r="Q56" s="195" t="s">
        <v>29</v>
      </c>
      <c r="R56" s="196" t="str">
        <f>Calendar!AJ27</f>
        <v/>
      </c>
      <c r="S56" s="197"/>
      <c r="T56" s="197"/>
      <c r="U56" s="198" t="str">
        <f t="shared" si="15"/>
        <v/>
      </c>
      <c r="V56" s="199" t="str">
        <f t="shared" si="16"/>
        <v/>
      </c>
      <c r="W56" s="200" t="str">
        <f t="shared" si="17"/>
        <v/>
      </c>
      <c r="X56" s="25"/>
      <c r="Y56" s="25"/>
      <c r="Z56" s="25"/>
    </row>
    <row r="57" spans="1:26" ht="12.75" customHeight="1">
      <c r="A57" s="19" t="s">
        <v>130</v>
      </c>
      <c r="B57" s="61"/>
      <c r="C57" s="61"/>
      <c r="D57" s="61"/>
      <c r="E57" s="61"/>
      <c r="F57" s="61"/>
      <c r="G57" s="210"/>
      <c r="H57" s="25"/>
      <c r="I57" s="25"/>
      <c r="J57" s="25"/>
      <c r="K57" s="25"/>
      <c r="L57" s="25"/>
      <c r="M57" s="25"/>
      <c r="N57" s="25"/>
      <c r="O57" s="25"/>
      <c r="P57" s="25"/>
      <c r="Q57" s="211"/>
      <c r="R57" s="25"/>
      <c r="S57" s="25"/>
      <c r="T57" s="25"/>
      <c r="U57" s="25"/>
      <c r="V57" s="25"/>
      <c r="W57" s="66"/>
      <c r="X57" s="25"/>
      <c r="Y57" s="25"/>
      <c r="Z57" s="25"/>
    </row>
    <row r="58" spans="1:26" ht="24" customHeight="1">
      <c r="A58" s="395" t="str">
        <f>A1</f>
        <v>2025-2026 Enrollment and Absences - Proof of 75% Required Attendance</v>
      </c>
      <c r="B58" s="383"/>
      <c r="C58" s="383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185" t="s">
        <v>121</v>
      </c>
      <c r="O58" s="392" t="str">
        <f>IF(O1="","",O1)</f>
        <v/>
      </c>
      <c r="P58" s="383"/>
      <c r="Q58" s="383"/>
      <c r="R58" s="383"/>
      <c r="S58" s="384"/>
      <c r="T58" s="186" t="s">
        <v>122</v>
      </c>
      <c r="U58" s="392" t="str">
        <f>IF(U1="","",U1)</f>
        <v/>
      </c>
      <c r="V58" s="383"/>
      <c r="W58" s="384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12"/>
      <c r="W59" s="213" t="s">
        <v>131</v>
      </c>
      <c r="X59" s="1"/>
      <c r="Y59" s="1"/>
      <c r="Z59" s="1"/>
    </row>
    <row r="60" spans="1:26" ht="32.25" customHeight="1">
      <c r="A60" s="393">
        <f>DATE(Calendar!$B$10+1,1,1)</f>
        <v>46023</v>
      </c>
      <c r="B60" s="394"/>
      <c r="C60" s="188" t="s">
        <v>124</v>
      </c>
      <c r="D60" s="188" t="s">
        <v>125</v>
      </c>
      <c r="E60" s="188" t="s">
        <v>126</v>
      </c>
      <c r="F60" s="187" t="s">
        <v>127</v>
      </c>
      <c r="G60" s="189" t="s">
        <v>128</v>
      </c>
      <c r="H60" s="1"/>
      <c r="I60" s="393">
        <f>DATE(Calendar!$B$10+1,2,1)</f>
        <v>46054</v>
      </c>
      <c r="J60" s="394"/>
      <c r="K60" s="188" t="s">
        <v>124</v>
      </c>
      <c r="L60" s="188" t="s">
        <v>125</v>
      </c>
      <c r="M60" s="188" t="s">
        <v>126</v>
      </c>
      <c r="N60" s="187" t="s">
        <v>127</v>
      </c>
      <c r="O60" s="189" t="s">
        <v>128</v>
      </c>
      <c r="P60" s="1"/>
      <c r="Q60" s="393">
        <f>DATE(Calendar!$B$10+1,3,1)</f>
        <v>46082</v>
      </c>
      <c r="R60" s="394"/>
      <c r="S60" s="188" t="s">
        <v>124</v>
      </c>
      <c r="T60" s="188" t="s">
        <v>125</v>
      </c>
      <c r="U60" s="188" t="s">
        <v>126</v>
      </c>
      <c r="V60" s="187" t="s">
        <v>127</v>
      </c>
      <c r="W60" s="189" t="s">
        <v>128</v>
      </c>
      <c r="X60" s="1"/>
      <c r="Y60" s="1"/>
      <c r="Z60" s="1"/>
    </row>
    <row r="61" spans="1:26" ht="15.75" customHeight="1">
      <c r="A61" s="190" t="s">
        <v>25</v>
      </c>
      <c r="B61" s="191" t="str">
        <f>Calendar!B33</f>
        <v/>
      </c>
      <c r="C61" s="192"/>
      <c r="D61" s="192"/>
      <c r="E61" s="192" t="str">
        <f t="shared" ref="E61:E85" si="18">IF(C61-D61=0,"",C61-D61)</f>
        <v/>
      </c>
      <c r="F61" s="193" t="str">
        <f t="shared" ref="F61:F85" si="19">IF(C61&gt;0,E61/C61, "")</f>
        <v/>
      </c>
      <c r="G61" s="194" t="str">
        <f t="shared" ref="G61:G85" si="20">IF(C61&gt;0,IF(E61/C61&lt;0.75,"","a"),"")</f>
        <v/>
      </c>
      <c r="H61" s="25"/>
      <c r="I61" s="190" t="s">
        <v>25</v>
      </c>
      <c r="J61" s="191">
        <f>Calendar!O33</f>
        <v>46055</v>
      </c>
      <c r="K61" s="192"/>
      <c r="L61" s="192"/>
      <c r="M61" s="192" t="str">
        <f t="shared" ref="M61:M85" si="21">IF(K61-L61=0,"",K61-L61)</f>
        <v/>
      </c>
      <c r="N61" s="193" t="str">
        <f t="shared" ref="N61:N85" si="22">IF(K61&gt;0,M61/K61, "")</f>
        <v/>
      </c>
      <c r="O61" s="194" t="str">
        <f t="shared" ref="O61:O85" si="23">IF(K61&gt;0,IF(M61/K61&lt;0.75,"","a"),"")</f>
        <v/>
      </c>
      <c r="P61" s="25"/>
      <c r="Q61" s="190" t="s">
        <v>25</v>
      </c>
      <c r="R61" s="191">
        <f>Calendar!AB33</f>
        <v>46083</v>
      </c>
      <c r="S61" s="192"/>
      <c r="T61" s="192"/>
      <c r="U61" s="192" t="str">
        <f t="shared" ref="U61:U85" si="24">IF(S61-T61=0,"",S61-T61)</f>
        <v/>
      </c>
      <c r="V61" s="193" t="str">
        <f t="shared" ref="V61:V85" si="25">IF(S61&gt;0,U61/S61, "")</f>
        <v/>
      </c>
      <c r="W61" s="194" t="str">
        <f t="shared" ref="W61:W85" si="26">IF(S61&gt;0,IF(U61/S61&lt;0.75,"","a"),"")</f>
        <v/>
      </c>
      <c r="X61" s="25"/>
      <c r="Y61" s="25"/>
      <c r="Z61" s="25"/>
    </row>
    <row r="62" spans="1:26" ht="15.75" customHeight="1">
      <c r="A62" s="190" t="s">
        <v>26</v>
      </c>
      <c r="B62" s="191" t="str">
        <f>Calendar!D33</f>
        <v/>
      </c>
      <c r="C62" s="192"/>
      <c r="D62" s="192"/>
      <c r="E62" s="192" t="str">
        <f t="shared" si="18"/>
        <v/>
      </c>
      <c r="F62" s="193" t="str">
        <f t="shared" si="19"/>
        <v/>
      </c>
      <c r="G62" s="194" t="str">
        <f t="shared" si="20"/>
        <v/>
      </c>
      <c r="H62" s="25"/>
      <c r="I62" s="190" t="s">
        <v>26</v>
      </c>
      <c r="J62" s="191">
        <f>Calendar!Q33</f>
        <v>46056</v>
      </c>
      <c r="K62" s="192"/>
      <c r="L62" s="192"/>
      <c r="M62" s="192" t="str">
        <f t="shared" si="21"/>
        <v/>
      </c>
      <c r="N62" s="193" t="str">
        <f t="shared" si="22"/>
        <v/>
      </c>
      <c r="O62" s="194" t="str">
        <f t="shared" si="23"/>
        <v/>
      </c>
      <c r="P62" s="25"/>
      <c r="Q62" s="190" t="s">
        <v>26</v>
      </c>
      <c r="R62" s="191">
        <f>Calendar!AD33</f>
        <v>46084</v>
      </c>
      <c r="S62" s="192"/>
      <c r="T62" s="192"/>
      <c r="U62" s="192" t="str">
        <f t="shared" si="24"/>
        <v/>
      </c>
      <c r="V62" s="193" t="str">
        <f t="shared" si="25"/>
        <v/>
      </c>
      <c r="W62" s="194" t="str">
        <f t="shared" si="26"/>
        <v/>
      </c>
      <c r="X62" s="25"/>
      <c r="Y62" s="25"/>
      <c r="Z62" s="25"/>
    </row>
    <row r="63" spans="1:26" ht="15.75" customHeight="1">
      <c r="A63" s="190" t="s">
        <v>27</v>
      </c>
      <c r="B63" s="191" t="str">
        <f>Calendar!F33</f>
        <v/>
      </c>
      <c r="C63" s="192"/>
      <c r="D63" s="192"/>
      <c r="E63" s="192" t="str">
        <f t="shared" si="18"/>
        <v/>
      </c>
      <c r="F63" s="193" t="str">
        <f t="shared" si="19"/>
        <v/>
      </c>
      <c r="G63" s="194" t="str">
        <f t="shared" si="20"/>
        <v/>
      </c>
      <c r="H63" s="25"/>
      <c r="I63" s="190" t="s">
        <v>27</v>
      </c>
      <c r="J63" s="191">
        <f>Calendar!S33</f>
        <v>46057</v>
      </c>
      <c r="K63" s="192"/>
      <c r="L63" s="192"/>
      <c r="M63" s="192" t="str">
        <f t="shared" si="21"/>
        <v/>
      </c>
      <c r="N63" s="193" t="str">
        <f t="shared" si="22"/>
        <v/>
      </c>
      <c r="O63" s="194" t="str">
        <f t="shared" si="23"/>
        <v/>
      </c>
      <c r="P63" s="25"/>
      <c r="Q63" s="190" t="s">
        <v>27</v>
      </c>
      <c r="R63" s="191">
        <f>Calendar!AF33</f>
        <v>46085</v>
      </c>
      <c r="S63" s="192"/>
      <c r="T63" s="192"/>
      <c r="U63" s="192" t="str">
        <f t="shared" si="24"/>
        <v/>
      </c>
      <c r="V63" s="193" t="str">
        <f t="shared" si="25"/>
        <v/>
      </c>
      <c r="W63" s="194" t="str">
        <f t="shared" si="26"/>
        <v/>
      </c>
      <c r="X63" s="25"/>
      <c r="Y63" s="25"/>
      <c r="Z63" s="25"/>
    </row>
    <row r="64" spans="1:26" ht="15.75" customHeight="1">
      <c r="A64" s="190" t="s">
        <v>129</v>
      </c>
      <c r="B64" s="191">
        <f>Calendar!H33</f>
        <v>46023</v>
      </c>
      <c r="C64" s="192"/>
      <c r="D64" s="192"/>
      <c r="E64" s="192" t="str">
        <f t="shared" si="18"/>
        <v/>
      </c>
      <c r="F64" s="193" t="str">
        <f t="shared" si="19"/>
        <v/>
      </c>
      <c r="G64" s="194" t="str">
        <f t="shared" si="20"/>
        <v/>
      </c>
      <c r="H64" s="25"/>
      <c r="I64" s="190" t="s">
        <v>129</v>
      </c>
      <c r="J64" s="191">
        <f>Calendar!U33</f>
        <v>46058</v>
      </c>
      <c r="K64" s="192"/>
      <c r="L64" s="192"/>
      <c r="M64" s="192" t="str">
        <f t="shared" si="21"/>
        <v/>
      </c>
      <c r="N64" s="193" t="str">
        <f t="shared" si="22"/>
        <v/>
      </c>
      <c r="O64" s="194" t="str">
        <f t="shared" si="23"/>
        <v/>
      </c>
      <c r="P64" s="25"/>
      <c r="Q64" s="190" t="s">
        <v>129</v>
      </c>
      <c r="R64" s="191">
        <f>Calendar!AH33</f>
        <v>46086</v>
      </c>
      <c r="S64" s="192"/>
      <c r="T64" s="192"/>
      <c r="U64" s="192" t="str">
        <f t="shared" si="24"/>
        <v/>
      </c>
      <c r="V64" s="193" t="str">
        <f t="shared" si="25"/>
        <v/>
      </c>
      <c r="W64" s="194" t="str">
        <f t="shared" si="26"/>
        <v/>
      </c>
      <c r="X64" s="25"/>
      <c r="Y64" s="25"/>
      <c r="Z64" s="25"/>
    </row>
    <row r="65" spans="1:26" ht="15.75" customHeight="1">
      <c r="A65" s="195" t="s">
        <v>29</v>
      </c>
      <c r="B65" s="196">
        <f>Calendar!J33</f>
        <v>46024</v>
      </c>
      <c r="C65" s="197"/>
      <c r="D65" s="197"/>
      <c r="E65" s="198" t="str">
        <f t="shared" si="18"/>
        <v/>
      </c>
      <c r="F65" s="199" t="str">
        <f t="shared" si="19"/>
        <v/>
      </c>
      <c r="G65" s="200" t="str">
        <f t="shared" si="20"/>
        <v/>
      </c>
      <c r="H65" s="25"/>
      <c r="I65" s="195" t="s">
        <v>29</v>
      </c>
      <c r="J65" s="196">
        <f>Calendar!W33</f>
        <v>46059</v>
      </c>
      <c r="K65" s="197"/>
      <c r="L65" s="197"/>
      <c r="M65" s="198" t="str">
        <f t="shared" si="21"/>
        <v/>
      </c>
      <c r="N65" s="199" t="str">
        <f t="shared" si="22"/>
        <v/>
      </c>
      <c r="O65" s="200" t="str">
        <f t="shared" si="23"/>
        <v/>
      </c>
      <c r="P65" s="25"/>
      <c r="Q65" s="195" t="s">
        <v>29</v>
      </c>
      <c r="R65" s="196">
        <f>Calendar!AJ33</f>
        <v>46087</v>
      </c>
      <c r="S65" s="197"/>
      <c r="T65" s="197"/>
      <c r="U65" s="198" t="str">
        <f t="shared" si="24"/>
        <v/>
      </c>
      <c r="V65" s="199" t="str">
        <f t="shared" si="25"/>
        <v/>
      </c>
      <c r="W65" s="200" t="str">
        <f t="shared" si="26"/>
        <v/>
      </c>
      <c r="X65" s="25"/>
      <c r="Y65" s="25"/>
      <c r="Z65" s="25"/>
    </row>
    <row r="66" spans="1:26" ht="15.75" customHeight="1">
      <c r="A66" s="190" t="s">
        <v>25</v>
      </c>
      <c r="B66" s="191">
        <f>Calendar!B34</f>
        <v>46027</v>
      </c>
      <c r="C66" s="192"/>
      <c r="D66" s="192"/>
      <c r="E66" s="192" t="str">
        <f t="shared" si="18"/>
        <v/>
      </c>
      <c r="F66" s="193" t="str">
        <f t="shared" si="19"/>
        <v/>
      </c>
      <c r="G66" s="194" t="str">
        <f t="shared" si="20"/>
        <v/>
      </c>
      <c r="H66" s="25"/>
      <c r="I66" s="190" t="s">
        <v>25</v>
      </c>
      <c r="J66" s="191">
        <f>Calendar!O34</f>
        <v>46062</v>
      </c>
      <c r="K66" s="192"/>
      <c r="L66" s="192"/>
      <c r="M66" s="192" t="str">
        <f t="shared" si="21"/>
        <v/>
      </c>
      <c r="N66" s="193" t="str">
        <f t="shared" si="22"/>
        <v/>
      </c>
      <c r="O66" s="194" t="str">
        <f t="shared" si="23"/>
        <v/>
      </c>
      <c r="P66" s="25"/>
      <c r="Q66" s="190" t="s">
        <v>25</v>
      </c>
      <c r="R66" s="191">
        <f>Calendar!AB34</f>
        <v>46090</v>
      </c>
      <c r="S66" s="192"/>
      <c r="T66" s="192"/>
      <c r="U66" s="192" t="str">
        <f t="shared" si="24"/>
        <v/>
      </c>
      <c r="V66" s="193" t="str">
        <f t="shared" si="25"/>
        <v/>
      </c>
      <c r="W66" s="194" t="str">
        <f t="shared" si="26"/>
        <v/>
      </c>
      <c r="X66" s="25"/>
      <c r="Y66" s="25"/>
      <c r="Z66" s="25"/>
    </row>
    <row r="67" spans="1:26" ht="15.75" customHeight="1">
      <c r="A67" s="190" t="s">
        <v>26</v>
      </c>
      <c r="B67" s="191">
        <f>Calendar!D34</f>
        <v>46028</v>
      </c>
      <c r="C67" s="192"/>
      <c r="D67" s="192"/>
      <c r="E67" s="192" t="str">
        <f t="shared" si="18"/>
        <v/>
      </c>
      <c r="F67" s="193" t="str">
        <f t="shared" si="19"/>
        <v/>
      </c>
      <c r="G67" s="194" t="str">
        <f t="shared" si="20"/>
        <v/>
      </c>
      <c r="H67" s="25"/>
      <c r="I67" s="190" t="s">
        <v>26</v>
      </c>
      <c r="J67" s="191">
        <f>Calendar!Q34</f>
        <v>46063</v>
      </c>
      <c r="K67" s="192"/>
      <c r="L67" s="192"/>
      <c r="M67" s="192" t="str">
        <f t="shared" si="21"/>
        <v/>
      </c>
      <c r="N67" s="193" t="str">
        <f t="shared" si="22"/>
        <v/>
      </c>
      <c r="O67" s="194" t="str">
        <f t="shared" si="23"/>
        <v/>
      </c>
      <c r="P67" s="25"/>
      <c r="Q67" s="190" t="s">
        <v>26</v>
      </c>
      <c r="R67" s="191">
        <f>Calendar!AD34</f>
        <v>46091</v>
      </c>
      <c r="S67" s="192"/>
      <c r="T67" s="192"/>
      <c r="U67" s="192" t="str">
        <f t="shared" si="24"/>
        <v/>
      </c>
      <c r="V67" s="193" t="str">
        <f t="shared" si="25"/>
        <v/>
      </c>
      <c r="W67" s="194" t="str">
        <f t="shared" si="26"/>
        <v/>
      </c>
      <c r="X67" s="25"/>
      <c r="Y67" s="25"/>
      <c r="Z67" s="25"/>
    </row>
    <row r="68" spans="1:26" ht="15.75" customHeight="1">
      <c r="A68" s="190" t="s">
        <v>27</v>
      </c>
      <c r="B68" s="191">
        <f>Calendar!F34</f>
        <v>46029</v>
      </c>
      <c r="C68" s="192"/>
      <c r="D68" s="192"/>
      <c r="E68" s="192" t="str">
        <f t="shared" si="18"/>
        <v/>
      </c>
      <c r="F68" s="193" t="str">
        <f t="shared" si="19"/>
        <v/>
      </c>
      <c r="G68" s="194" t="str">
        <f t="shared" si="20"/>
        <v/>
      </c>
      <c r="H68" s="25"/>
      <c r="I68" s="190" t="s">
        <v>27</v>
      </c>
      <c r="J68" s="191">
        <f>Calendar!S34</f>
        <v>46064</v>
      </c>
      <c r="K68" s="192"/>
      <c r="L68" s="192"/>
      <c r="M68" s="192" t="str">
        <f t="shared" si="21"/>
        <v/>
      </c>
      <c r="N68" s="193" t="str">
        <f t="shared" si="22"/>
        <v/>
      </c>
      <c r="O68" s="194" t="str">
        <f t="shared" si="23"/>
        <v/>
      </c>
      <c r="P68" s="25"/>
      <c r="Q68" s="190" t="s">
        <v>27</v>
      </c>
      <c r="R68" s="191">
        <f>Calendar!AF34</f>
        <v>46092</v>
      </c>
      <c r="S68" s="192"/>
      <c r="T68" s="192"/>
      <c r="U68" s="192" t="str">
        <f t="shared" si="24"/>
        <v/>
      </c>
      <c r="V68" s="193" t="str">
        <f t="shared" si="25"/>
        <v/>
      </c>
      <c r="W68" s="194" t="str">
        <f t="shared" si="26"/>
        <v/>
      </c>
      <c r="X68" s="25"/>
      <c r="Y68" s="25"/>
      <c r="Z68" s="25"/>
    </row>
    <row r="69" spans="1:26" ht="15.75" customHeight="1">
      <c r="A69" s="190" t="s">
        <v>129</v>
      </c>
      <c r="B69" s="191">
        <f>Calendar!H34</f>
        <v>46030</v>
      </c>
      <c r="C69" s="192"/>
      <c r="D69" s="192"/>
      <c r="E69" s="192" t="str">
        <f t="shared" si="18"/>
        <v/>
      </c>
      <c r="F69" s="193" t="str">
        <f t="shared" si="19"/>
        <v/>
      </c>
      <c r="G69" s="194" t="str">
        <f t="shared" si="20"/>
        <v/>
      </c>
      <c r="H69" s="25"/>
      <c r="I69" s="190" t="s">
        <v>129</v>
      </c>
      <c r="J69" s="191">
        <f>Calendar!U34</f>
        <v>46065</v>
      </c>
      <c r="K69" s="192"/>
      <c r="L69" s="192"/>
      <c r="M69" s="192" t="str">
        <f t="shared" si="21"/>
        <v/>
      </c>
      <c r="N69" s="193" t="str">
        <f t="shared" si="22"/>
        <v/>
      </c>
      <c r="O69" s="194" t="str">
        <f t="shared" si="23"/>
        <v/>
      </c>
      <c r="P69" s="25"/>
      <c r="Q69" s="190" t="s">
        <v>129</v>
      </c>
      <c r="R69" s="191">
        <f>Calendar!AH34</f>
        <v>46093</v>
      </c>
      <c r="S69" s="192"/>
      <c r="T69" s="192"/>
      <c r="U69" s="192" t="str">
        <f t="shared" si="24"/>
        <v/>
      </c>
      <c r="V69" s="193" t="str">
        <f t="shared" si="25"/>
        <v/>
      </c>
      <c r="W69" s="194" t="str">
        <f t="shared" si="26"/>
        <v/>
      </c>
      <c r="X69" s="25"/>
      <c r="Y69" s="25"/>
      <c r="Z69" s="25"/>
    </row>
    <row r="70" spans="1:26" ht="15.75" customHeight="1">
      <c r="A70" s="195" t="s">
        <v>29</v>
      </c>
      <c r="B70" s="196">
        <f>Calendar!J34</f>
        <v>46031</v>
      </c>
      <c r="C70" s="197"/>
      <c r="D70" s="197"/>
      <c r="E70" s="198" t="str">
        <f t="shared" si="18"/>
        <v/>
      </c>
      <c r="F70" s="199" t="str">
        <f t="shared" si="19"/>
        <v/>
      </c>
      <c r="G70" s="200" t="str">
        <f t="shared" si="20"/>
        <v/>
      </c>
      <c r="H70" s="25"/>
      <c r="I70" s="195" t="s">
        <v>29</v>
      </c>
      <c r="J70" s="196">
        <f>Calendar!W34</f>
        <v>46066</v>
      </c>
      <c r="K70" s="197"/>
      <c r="L70" s="197"/>
      <c r="M70" s="198" t="str">
        <f t="shared" si="21"/>
        <v/>
      </c>
      <c r="N70" s="199" t="str">
        <f t="shared" si="22"/>
        <v/>
      </c>
      <c r="O70" s="200" t="str">
        <f t="shared" si="23"/>
        <v/>
      </c>
      <c r="P70" s="25"/>
      <c r="Q70" s="195" t="s">
        <v>29</v>
      </c>
      <c r="R70" s="196">
        <f>Calendar!AJ34</f>
        <v>46094</v>
      </c>
      <c r="S70" s="197"/>
      <c r="T70" s="197"/>
      <c r="U70" s="198" t="str">
        <f t="shared" si="24"/>
        <v/>
      </c>
      <c r="V70" s="199" t="str">
        <f t="shared" si="25"/>
        <v/>
      </c>
      <c r="W70" s="200" t="str">
        <f t="shared" si="26"/>
        <v/>
      </c>
      <c r="X70" s="25"/>
      <c r="Y70" s="25"/>
      <c r="Z70" s="25"/>
    </row>
    <row r="71" spans="1:26" ht="15.75" customHeight="1">
      <c r="A71" s="190" t="s">
        <v>25</v>
      </c>
      <c r="B71" s="191">
        <f>Calendar!B35</f>
        <v>46034</v>
      </c>
      <c r="C71" s="192"/>
      <c r="D71" s="192"/>
      <c r="E71" s="192" t="str">
        <f t="shared" si="18"/>
        <v/>
      </c>
      <c r="F71" s="193" t="str">
        <f t="shared" si="19"/>
        <v/>
      </c>
      <c r="G71" s="194" t="str">
        <f t="shared" si="20"/>
        <v/>
      </c>
      <c r="H71" s="25"/>
      <c r="I71" s="190" t="s">
        <v>25</v>
      </c>
      <c r="J71" s="191">
        <f>Calendar!O35</f>
        <v>46069</v>
      </c>
      <c r="K71" s="192"/>
      <c r="L71" s="192"/>
      <c r="M71" s="192" t="str">
        <f t="shared" si="21"/>
        <v/>
      </c>
      <c r="N71" s="193" t="str">
        <f t="shared" si="22"/>
        <v/>
      </c>
      <c r="O71" s="194" t="str">
        <f t="shared" si="23"/>
        <v/>
      </c>
      <c r="P71" s="25"/>
      <c r="Q71" s="190" t="s">
        <v>25</v>
      </c>
      <c r="R71" s="191">
        <f>Calendar!AB35</f>
        <v>46097</v>
      </c>
      <c r="S71" s="192"/>
      <c r="T71" s="192"/>
      <c r="U71" s="192" t="str">
        <f t="shared" si="24"/>
        <v/>
      </c>
      <c r="V71" s="193" t="str">
        <f t="shared" si="25"/>
        <v/>
      </c>
      <c r="W71" s="194" t="str">
        <f t="shared" si="26"/>
        <v/>
      </c>
      <c r="X71" s="25"/>
      <c r="Y71" s="25"/>
      <c r="Z71" s="25"/>
    </row>
    <row r="72" spans="1:26" ht="15.75" customHeight="1">
      <c r="A72" s="190" t="s">
        <v>26</v>
      </c>
      <c r="B72" s="191">
        <f>Calendar!D35</f>
        <v>46035</v>
      </c>
      <c r="C72" s="192"/>
      <c r="D72" s="192"/>
      <c r="E72" s="192" t="str">
        <f t="shared" si="18"/>
        <v/>
      </c>
      <c r="F72" s="193" t="str">
        <f t="shared" si="19"/>
        <v/>
      </c>
      <c r="G72" s="194" t="str">
        <f t="shared" si="20"/>
        <v/>
      </c>
      <c r="H72" s="25"/>
      <c r="I72" s="190" t="s">
        <v>26</v>
      </c>
      <c r="J72" s="191">
        <f>Calendar!Q35</f>
        <v>46070</v>
      </c>
      <c r="K72" s="192"/>
      <c r="L72" s="192"/>
      <c r="M72" s="192" t="str">
        <f t="shared" si="21"/>
        <v/>
      </c>
      <c r="N72" s="193" t="str">
        <f t="shared" si="22"/>
        <v/>
      </c>
      <c r="O72" s="194" t="str">
        <f t="shared" si="23"/>
        <v/>
      </c>
      <c r="P72" s="25"/>
      <c r="Q72" s="190" t="s">
        <v>26</v>
      </c>
      <c r="R72" s="191">
        <f>Calendar!AD35</f>
        <v>46098</v>
      </c>
      <c r="S72" s="192"/>
      <c r="T72" s="192"/>
      <c r="U72" s="192" t="str">
        <f t="shared" si="24"/>
        <v/>
      </c>
      <c r="V72" s="193" t="str">
        <f t="shared" si="25"/>
        <v/>
      </c>
      <c r="W72" s="194" t="str">
        <f t="shared" si="26"/>
        <v/>
      </c>
      <c r="X72" s="25"/>
      <c r="Y72" s="25"/>
      <c r="Z72" s="25"/>
    </row>
    <row r="73" spans="1:26" ht="15.75" customHeight="1">
      <c r="A73" s="190" t="s">
        <v>27</v>
      </c>
      <c r="B73" s="191">
        <f>Calendar!F35</f>
        <v>46036</v>
      </c>
      <c r="C73" s="192"/>
      <c r="D73" s="192"/>
      <c r="E73" s="192" t="str">
        <f t="shared" si="18"/>
        <v/>
      </c>
      <c r="F73" s="193" t="str">
        <f t="shared" si="19"/>
        <v/>
      </c>
      <c r="G73" s="194" t="str">
        <f t="shared" si="20"/>
        <v/>
      </c>
      <c r="H73" s="25"/>
      <c r="I73" s="190" t="s">
        <v>27</v>
      </c>
      <c r="J73" s="191">
        <f>Calendar!S35</f>
        <v>46071</v>
      </c>
      <c r="K73" s="192"/>
      <c r="L73" s="192"/>
      <c r="M73" s="192" t="str">
        <f t="shared" si="21"/>
        <v/>
      </c>
      <c r="N73" s="193" t="str">
        <f t="shared" si="22"/>
        <v/>
      </c>
      <c r="O73" s="194" t="str">
        <f t="shared" si="23"/>
        <v/>
      </c>
      <c r="P73" s="25"/>
      <c r="Q73" s="190" t="s">
        <v>27</v>
      </c>
      <c r="R73" s="191">
        <f>Calendar!AF35</f>
        <v>46099</v>
      </c>
      <c r="S73" s="192"/>
      <c r="T73" s="192"/>
      <c r="U73" s="192" t="str">
        <f t="shared" si="24"/>
        <v/>
      </c>
      <c r="V73" s="193" t="str">
        <f t="shared" si="25"/>
        <v/>
      </c>
      <c r="W73" s="194" t="str">
        <f t="shared" si="26"/>
        <v/>
      </c>
      <c r="X73" s="25"/>
      <c r="Y73" s="25"/>
      <c r="Z73" s="25"/>
    </row>
    <row r="74" spans="1:26" ht="15.75" customHeight="1">
      <c r="A74" s="190" t="s">
        <v>129</v>
      </c>
      <c r="B74" s="191">
        <f>Calendar!H35</f>
        <v>46037</v>
      </c>
      <c r="C74" s="192"/>
      <c r="D74" s="192"/>
      <c r="E74" s="192" t="str">
        <f t="shared" si="18"/>
        <v/>
      </c>
      <c r="F74" s="193" t="str">
        <f t="shared" si="19"/>
        <v/>
      </c>
      <c r="G74" s="194" t="str">
        <f t="shared" si="20"/>
        <v/>
      </c>
      <c r="H74" s="25"/>
      <c r="I74" s="190" t="s">
        <v>129</v>
      </c>
      <c r="J74" s="191">
        <f>Calendar!U35</f>
        <v>46072</v>
      </c>
      <c r="K74" s="192"/>
      <c r="L74" s="192"/>
      <c r="M74" s="192" t="str">
        <f t="shared" si="21"/>
        <v/>
      </c>
      <c r="N74" s="193" t="str">
        <f t="shared" si="22"/>
        <v/>
      </c>
      <c r="O74" s="194" t="str">
        <f t="shared" si="23"/>
        <v/>
      </c>
      <c r="P74" s="25"/>
      <c r="Q74" s="190" t="s">
        <v>129</v>
      </c>
      <c r="R74" s="191">
        <f>Calendar!AH35</f>
        <v>46100</v>
      </c>
      <c r="S74" s="192"/>
      <c r="T74" s="192"/>
      <c r="U74" s="192" t="str">
        <f t="shared" si="24"/>
        <v/>
      </c>
      <c r="V74" s="193" t="str">
        <f t="shared" si="25"/>
        <v/>
      </c>
      <c r="W74" s="194" t="str">
        <f t="shared" si="26"/>
        <v/>
      </c>
      <c r="X74" s="25"/>
      <c r="Y74" s="25"/>
      <c r="Z74" s="25"/>
    </row>
    <row r="75" spans="1:26" ht="15.75" customHeight="1">
      <c r="A75" s="195" t="s">
        <v>29</v>
      </c>
      <c r="B75" s="196">
        <f>Calendar!J35</f>
        <v>46038</v>
      </c>
      <c r="C75" s="197"/>
      <c r="D75" s="197"/>
      <c r="E75" s="198" t="str">
        <f t="shared" si="18"/>
        <v/>
      </c>
      <c r="F75" s="199" t="str">
        <f t="shared" si="19"/>
        <v/>
      </c>
      <c r="G75" s="200" t="str">
        <f t="shared" si="20"/>
        <v/>
      </c>
      <c r="H75" s="25"/>
      <c r="I75" s="195" t="s">
        <v>29</v>
      </c>
      <c r="J75" s="196">
        <f>Calendar!W35</f>
        <v>46073</v>
      </c>
      <c r="K75" s="197"/>
      <c r="L75" s="197"/>
      <c r="M75" s="198" t="str">
        <f t="shared" si="21"/>
        <v/>
      </c>
      <c r="N75" s="199" t="str">
        <f t="shared" si="22"/>
        <v/>
      </c>
      <c r="O75" s="200" t="str">
        <f t="shared" si="23"/>
        <v/>
      </c>
      <c r="P75" s="25"/>
      <c r="Q75" s="195" t="s">
        <v>29</v>
      </c>
      <c r="R75" s="196">
        <f>Calendar!AJ35</f>
        <v>46101</v>
      </c>
      <c r="S75" s="197"/>
      <c r="T75" s="197"/>
      <c r="U75" s="198" t="str">
        <f t="shared" si="24"/>
        <v/>
      </c>
      <c r="V75" s="199" t="str">
        <f t="shared" si="25"/>
        <v/>
      </c>
      <c r="W75" s="200" t="str">
        <f t="shared" si="26"/>
        <v/>
      </c>
      <c r="X75" s="25"/>
      <c r="Y75" s="25"/>
      <c r="Z75" s="25"/>
    </row>
    <row r="76" spans="1:26" ht="15.75" customHeight="1">
      <c r="A76" s="190" t="s">
        <v>25</v>
      </c>
      <c r="B76" s="191">
        <f>Calendar!B36</f>
        <v>46041</v>
      </c>
      <c r="C76" s="192"/>
      <c r="D76" s="192"/>
      <c r="E76" s="192" t="str">
        <f t="shared" si="18"/>
        <v/>
      </c>
      <c r="F76" s="193" t="str">
        <f t="shared" si="19"/>
        <v/>
      </c>
      <c r="G76" s="194" t="str">
        <f t="shared" si="20"/>
        <v/>
      </c>
      <c r="H76" s="25"/>
      <c r="I76" s="190" t="s">
        <v>25</v>
      </c>
      <c r="J76" s="191">
        <f>Calendar!O36</f>
        <v>46076</v>
      </c>
      <c r="K76" s="192"/>
      <c r="L76" s="192"/>
      <c r="M76" s="192" t="str">
        <f t="shared" si="21"/>
        <v/>
      </c>
      <c r="N76" s="193" t="str">
        <f t="shared" si="22"/>
        <v/>
      </c>
      <c r="O76" s="194" t="str">
        <f t="shared" si="23"/>
        <v/>
      </c>
      <c r="P76" s="25"/>
      <c r="Q76" s="190" t="s">
        <v>25</v>
      </c>
      <c r="R76" s="191">
        <f>Calendar!AB36</f>
        <v>46104</v>
      </c>
      <c r="S76" s="192"/>
      <c r="T76" s="192"/>
      <c r="U76" s="192" t="str">
        <f t="shared" si="24"/>
        <v/>
      </c>
      <c r="V76" s="193" t="str">
        <f t="shared" si="25"/>
        <v/>
      </c>
      <c r="W76" s="194" t="str">
        <f t="shared" si="26"/>
        <v/>
      </c>
      <c r="X76" s="25"/>
      <c r="Y76" s="25"/>
      <c r="Z76" s="25"/>
    </row>
    <row r="77" spans="1:26" ht="15.75" customHeight="1">
      <c r="A77" s="190" t="s">
        <v>26</v>
      </c>
      <c r="B77" s="191">
        <f>Calendar!D36</f>
        <v>46042</v>
      </c>
      <c r="C77" s="192"/>
      <c r="D77" s="192"/>
      <c r="E77" s="192" t="str">
        <f t="shared" si="18"/>
        <v/>
      </c>
      <c r="F77" s="193" t="str">
        <f t="shared" si="19"/>
        <v/>
      </c>
      <c r="G77" s="194" t="str">
        <f t="shared" si="20"/>
        <v/>
      </c>
      <c r="H77" s="25"/>
      <c r="I77" s="190" t="s">
        <v>26</v>
      </c>
      <c r="J77" s="191">
        <f>Calendar!Q36</f>
        <v>46077</v>
      </c>
      <c r="K77" s="192"/>
      <c r="L77" s="192"/>
      <c r="M77" s="192" t="str">
        <f t="shared" si="21"/>
        <v/>
      </c>
      <c r="N77" s="193" t="str">
        <f t="shared" si="22"/>
        <v/>
      </c>
      <c r="O77" s="194" t="str">
        <f t="shared" si="23"/>
        <v/>
      </c>
      <c r="P77" s="25"/>
      <c r="Q77" s="190" t="s">
        <v>26</v>
      </c>
      <c r="R77" s="191">
        <f>Calendar!AD36</f>
        <v>46105</v>
      </c>
      <c r="S77" s="192"/>
      <c r="T77" s="192"/>
      <c r="U77" s="192" t="str">
        <f t="shared" si="24"/>
        <v/>
      </c>
      <c r="V77" s="193" t="str">
        <f t="shared" si="25"/>
        <v/>
      </c>
      <c r="W77" s="194" t="str">
        <f t="shared" si="26"/>
        <v/>
      </c>
      <c r="X77" s="25"/>
      <c r="Y77" s="25"/>
      <c r="Z77" s="25"/>
    </row>
    <row r="78" spans="1:26" ht="15.75" customHeight="1">
      <c r="A78" s="190" t="s">
        <v>27</v>
      </c>
      <c r="B78" s="191">
        <f>Calendar!F36</f>
        <v>46043</v>
      </c>
      <c r="C78" s="192"/>
      <c r="D78" s="192"/>
      <c r="E78" s="192" t="str">
        <f t="shared" si="18"/>
        <v/>
      </c>
      <c r="F78" s="193" t="str">
        <f t="shared" si="19"/>
        <v/>
      </c>
      <c r="G78" s="194" t="str">
        <f t="shared" si="20"/>
        <v/>
      </c>
      <c r="H78" s="25"/>
      <c r="I78" s="190" t="s">
        <v>27</v>
      </c>
      <c r="J78" s="191">
        <f>Calendar!S36</f>
        <v>46078</v>
      </c>
      <c r="K78" s="192"/>
      <c r="L78" s="192"/>
      <c r="M78" s="192" t="str">
        <f t="shared" si="21"/>
        <v/>
      </c>
      <c r="N78" s="193" t="str">
        <f t="shared" si="22"/>
        <v/>
      </c>
      <c r="O78" s="194" t="str">
        <f t="shared" si="23"/>
        <v/>
      </c>
      <c r="P78" s="25"/>
      <c r="Q78" s="190" t="s">
        <v>27</v>
      </c>
      <c r="R78" s="191">
        <f>Calendar!AF36</f>
        <v>46106</v>
      </c>
      <c r="S78" s="192"/>
      <c r="T78" s="192"/>
      <c r="U78" s="192" t="str">
        <f t="shared" si="24"/>
        <v/>
      </c>
      <c r="V78" s="193" t="str">
        <f t="shared" si="25"/>
        <v/>
      </c>
      <c r="W78" s="194" t="str">
        <f t="shared" si="26"/>
        <v/>
      </c>
      <c r="X78" s="25"/>
      <c r="Y78" s="25"/>
      <c r="Z78" s="25"/>
    </row>
    <row r="79" spans="1:26" ht="15.75" customHeight="1">
      <c r="A79" s="190" t="s">
        <v>129</v>
      </c>
      <c r="B79" s="191">
        <f>Calendar!H36</f>
        <v>46044</v>
      </c>
      <c r="C79" s="192"/>
      <c r="D79" s="192"/>
      <c r="E79" s="192" t="str">
        <f t="shared" si="18"/>
        <v/>
      </c>
      <c r="F79" s="193" t="str">
        <f t="shared" si="19"/>
        <v/>
      </c>
      <c r="G79" s="194" t="str">
        <f t="shared" si="20"/>
        <v/>
      </c>
      <c r="H79" s="25"/>
      <c r="I79" s="190" t="s">
        <v>129</v>
      </c>
      <c r="J79" s="191">
        <f>Calendar!U36</f>
        <v>46079</v>
      </c>
      <c r="K79" s="192"/>
      <c r="L79" s="192"/>
      <c r="M79" s="192" t="str">
        <f t="shared" si="21"/>
        <v/>
      </c>
      <c r="N79" s="193" t="str">
        <f t="shared" si="22"/>
        <v/>
      </c>
      <c r="O79" s="194" t="str">
        <f t="shared" si="23"/>
        <v/>
      </c>
      <c r="P79" s="25"/>
      <c r="Q79" s="190" t="s">
        <v>129</v>
      </c>
      <c r="R79" s="191">
        <f>Calendar!AH36</f>
        <v>46107</v>
      </c>
      <c r="S79" s="192"/>
      <c r="T79" s="192"/>
      <c r="U79" s="192" t="str">
        <f t="shared" si="24"/>
        <v/>
      </c>
      <c r="V79" s="193" t="str">
        <f t="shared" si="25"/>
        <v/>
      </c>
      <c r="W79" s="194" t="str">
        <f t="shared" si="26"/>
        <v/>
      </c>
      <c r="X79" s="25"/>
      <c r="Y79" s="25"/>
      <c r="Z79" s="25"/>
    </row>
    <row r="80" spans="1:26" ht="15.75" customHeight="1">
      <c r="A80" s="195" t="s">
        <v>29</v>
      </c>
      <c r="B80" s="196">
        <f>Calendar!J36</f>
        <v>46045</v>
      </c>
      <c r="C80" s="197"/>
      <c r="D80" s="197"/>
      <c r="E80" s="198" t="str">
        <f t="shared" si="18"/>
        <v/>
      </c>
      <c r="F80" s="199" t="str">
        <f t="shared" si="19"/>
        <v/>
      </c>
      <c r="G80" s="200" t="str">
        <f t="shared" si="20"/>
        <v/>
      </c>
      <c r="H80" s="25"/>
      <c r="I80" s="195" t="s">
        <v>29</v>
      </c>
      <c r="J80" s="196">
        <f>Calendar!W36</f>
        <v>46080</v>
      </c>
      <c r="K80" s="197"/>
      <c r="L80" s="197"/>
      <c r="M80" s="198" t="str">
        <f t="shared" si="21"/>
        <v/>
      </c>
      <c r="N80" s="199" t="str">
        <f t="shared" si="22"/>
        <v/>
      </c>
      <c r="O80" s="200" t="str">
        <f t="shared" si="23"/>
        <v/>
      </c>
      <c r="P80" s="25"/>
      <c r="Q80" s="195" t="s">
        <v>29</v>
      </c>
      <c r="R80" s="196">
        <f>Calendar!AJ36</f>
        <v>46108</v>
      </c>
      <c r="S80" s="197"/>
      <c r="T80" s="197"/>
      <c r="U80" s="198" t="str">
        <f t="shared" si="24"/>
        <v/>
      </c>
      <c r="V80" s="199" t="str">
        <f t="shared" si="25"/>
        <v/>
      </c>
      <c r="W80" s="200" t="str">
        <f t="shared" si="26"/>
        <v/>
      </c>
      <c r="X80" s="25"/>
      <c r="Y80" s="25"/>
      <c r="Z80" s="25"/>
    </row>
    <row r="81" spans="1:26" ht="15.75" customHeight="1">
      <c r="A81" s="190" t="s">
        <v>25</v>
      </c>
      <c r="B81" s="191">
        <f>Calendar!B37</f>
        <v>46048</v>
      </c>
      <c r="C81" s="192"/>
      <c r="D81" s="192"/>
      <c r="E81" s="192" t="str">
        <f t="shared" si="18"/>
        <v/>
      </c>
      <c r="F81" s="193" t="str">
        <f t="shared" si="19"/>
        <v/>
      </c>
      <c r="G81" s="194" t="str">
        <f t="shared" si="20"/>
        <v/>
      </c>
      <c r="H81" s="25"/>
      <c r="I81" s="190" t="s">
        <v>25</v>
      </c>
      <c r="J81" s="191" t="str">
        <f>Calendar!O37</f>
        <v/>
      </c>
      <c r="K81" s="192"/>
      <c r="L81" s="192"/>
      <c r="M81" s="192" t="str">
        <f t="shared" si="21"/>
        <v/>
      </c>
      <c r="N81" s="193" t="str">
        <f t="shared" si="22"/>
        <v/>
      </c>
      <c r="O81" s="194" t="str">
        <f t="shared" si="23"/>
        <v/>
      </c>
      <c r="P81" s="25"/>
      <c r="Q81" s="190" t="s">
        <v>25</v>
      </c>
      <c r="R81" s="191">
        <f>Calendar!AB37</f>
        <v>46111</v>
      </c>
      <c r="S81" s="192"/>
      <c r="T81" s="192"/>
      <c r="U81" s="192" t="str">
        <f t="shared" si="24"/>
        <v/>
      </c>
      <c r="V81" s="193" t="str">
        <f t="shared" si="25"/>
        <v/>
      </c>
      <c r="W81" s="194" t="str">
        <f t="shared" si="26"/>
        <v/>
      </c>
      <c r="X81" s="25"/>
      <c r="Y81" s="25"/>
      <c r="Z81" s="25"/>
    </row>
    <row r="82" spans="1:26" ht="15.75" customHeight="1">
      <c r="A82" s="190" t="s">
        <v>26</v>
      </c>
      <c r="B82" s="191">
        <f>Calendar!D37</f>
        <v>46049</v>
      </c>
      <c r="C82" s="192"/>
      <c r="D82" s="192"/>
      <c r="E82" s="192" t="str">
        <f t="shared" si="18"/>
        <v/>
      </c>
      <c r="F82" s="193" t="str">
        <f t="shared" si="19"/>
        <v/>
      </c>
      <c r="G82" s="194" t="str">
        <f t="shared" si="20"/>
        <v/>
      </c>
      <c r="H82" s="25"/>
      <c r="I82" s="190" t="s">
        <v>26</v>
      </c>
      <c r="J82" s="191" t="str">
        <f>Calendar!Q37</f>
        <v/>
      </c>
      <c r="K82" s="192"/>
      <c r="L82" s="192"/>
      <c r="M82" s="192" t="str">
        <f t="shared" si="21"/>
        <v/>
      </c>
      <c r="N82" s="193" t="str">
        <f t="shared" si="22"/>
        <v/>
      </c>
      <c r="O82" s="194" t="str">
        <f t="shared" si="23"/>
        <v/>
      </c>
      <c r="P82" s="25"/>
      <c r="Q82" s="190" t="s">
        <v>26</v>
      </c>
      <c r="R82" s="191">
        <f>Calendar!AD37</f>
        <v>46112</v>
      </c>
      <c r="S82" s="192"/>
      <c r="T82" s="192"/>
      <c r="U82" s="192" t="str">
        <f t="shared" si="24"/>
        <v/>
      </c>
      <c r="V82" s="193" t="str">
        <f t="shared" si="25"/>
        <v/>
      </c>
      <c r="W82" s="194" t="str">
        <f t="shared" si="26"/>
        <v/>
      </c>
      <c r="X82" s="25"/>
      <c r="Y82" s="25"/>
      <c r="Z82" s="25"/>
    </row>
    <row r="83" spans="1:26" ht="15.75" customHeight="1">
      <c r="A83" s="190" t="s">
        <v>27</v>
      </c>
      <c r="B83" s="191">
        <f>Calendar!F37</f>
        <v>46050</v>
      </c>
      <c r="C83" s="192"/>
      <c r="D83" s="192"/>
      <c r="E83" s="192" t="str">
        <f t="shared" si="18"/>
        <v/>
      </c>
      <c r="F83" s="193" t="str">
        <f t="shared" si="19"/>
        <v/>
      </c>
      <c r="G83" s="194" t="str">
        <f t="shared" si="20"/>
        <v/>
      </c>
      <c r="H83" s="25"/>
      <c r="I83" s="190" t="s">
        <v>27</v>
      </c>
      <c r="J83" s="191" t="str">
        <f>Calendar!S37</f>
        <v/>
      </c>
      <c r="K83" s="192"/>
      <c r="L83" s="192"/>
      <c r="M83" s="192" t="str">
        <f t="shared" si="21"/>
        <v/>
      </c>
      <c r="N83" s="193" t="str">
        <f t="shared" si="22"/>
        <v/>
      </c>
      <c r="O83" s="194" t="str">
        <f t="shared" si="23"/>
        <v/>
      </c>
      <c r="P83" s="25"/>
      <c r="Q83" s="190" t="s">
        <v>27</v>
      </c>
      <c r="R83" s="191" t="str">
        <f>Calendar!AF37</f>
        <v/>
      </c>
      <c r="S83" s="192"/>
      <c r="T83" s="192"/>
      <c r="U83" s="192" t="str">
        <f t="shared" si="24"/>
        <v/>
      </c>
      <c r="V83" s="193" t="str">
        <f t="shared" si="25"/>
        <v/>
      </c>
      <c r="W83" s="194" t="str">
        <f t="shared" si="26"/>
        <v/>
      </c>
      <c r="X83" s="25"/>
      <c r="Y83" s="25"/>
      <c r="Z83" s="25"/>
    </row>
    <row r="84" spans="1:26" ht="15.75" customHeight="1">
      <c r="A84" s="190" t="s">
        <v>129</v>
      </c>
      <c r="B84" s="191">
        <f>Calendar!H37</f>
        <v>46051</v>
      </c>
      <c r="C84" s="192"/>
      <c r="D84" s="192"/>
      <c r="E84" s="192" t="str">
        <f t="shared" si="18"/>
        <v/>
      </c>
      <c r="F84" s="193" t="str">
        <f t="shared" si="19"/>
        <v/>
      </c>
      <c r="G84" s="194" t="str">
        <f t="shared" si="20"/>
        <v/>
      </c>
      <c r="H84" s="25"/>
      <c r="I84" s="190" t="s">
        <v>129</v>
      </c>
      <c r="J84" s="191" t="str">
        <f>Calendar!U37</f>
        <v/>
      </c>
      <c r="K84" s="192"/>
      <c r="L84" s="192"/>
      <c r="M84" s="192" t="str">
        <f t="shared" si="21"/>
        <v/>
      </c>
      <c r="N84" s="193" t="str">
        <f t="shared" si="22"/>
        <v/>
      </c>
      <c r="O84" s="194" t="str">
        <f t="shared" si="23"/>
        <v/>
      </c>
      <c r="P84" s="25"/>
      <c r="Q84" s="190" t="s">
        <v>129</v>
      </c>
      <c r="R84" s="191" t="str">
        <f>Calendar!AH37</f>
        <v/>
      </c>
      <c r="S84" s="192"/>
      <c r="T84" s="192"/>
      <c r="U84" s="192" t="str">
        <f t="shared" si="24"/>
        <v/>
      </c>
      <c r="V84" s="193" t="str">
        <f t="shared" si="25"/>
        <v/>
      </c>
      <c r="W84" s="194" t="str">
        <f t="shared" si="26"/>
        <v/>
      </c>
      <c r="X84" s="25"/>
      <c r="Y84" s="25"/>
      <c r="Z84" s="25"/>
    </row>
    <row r="85" spans="1:26" ht="15.75" customHeight="1">
      <c r="A85" s="195" t="s">
        <v>29</v>
      </c>
      <c r="B85" s="196">
        <f>Calendar!J37</f>
        <v>46052</v>
      </c>
      <c r="C85" s="197"/>
      <c r="D85" s="197"/>
      <c r="E85" s="198" t="str">
        <f t="shared" si="18"/>
        <v/>
      </c>
      <c r="F85" s="199" t="str">
        <f t="shared" si="19"/>
        <v/>
      </c>
      <c r="G85" s="200" t="str">
        <f t="shared" si="20"/>
        <v/>
      </c>
      <c r="H85" s="25"/>
      <c r="I85" s="195" t="s">
        <v>29</v>
      </c>
      <c r="J85" s="196" t="str">
        <f>Calendar!W37</f>
        <v/>
      </c>
      <c r="K85" s="197"/>
      <c r="L85" s="197"/>
      <c r="M85" s="198" t="str">
        <f t="shared" si="21"/>
        <v/>
      </c>
      <c r="N85" s="199" t="str">
        <f t="shared" si="22"/>
        <v/>
      </c>
      <c r="O85" s="200" t="str">
        <f t="shared" si="23"/>
        <v/>
      </c>
      <c r="P85" s="25"/>
      <c r="Q85" s="195" t="s">
        <v>29</v>
      </c>
      <c r="R85" s="196" t="str">
        <f>Calendar!AJ37</f>
        <v/>
      </c>
      <c r="S85" s="197"/>
      <c r="T85" s="197"/>
      <c r="U85" s="198" t="str">
        <f t="shared" si="24"/>
        <v/>
      </c>
      <c r="V85" s="199" t="str">
        <f t="shared" si="25"/>
        <v/>
      </c>
      <c r="W85" s="200" t="str">
        <f t="shared" si="26"/>
        <v/>
      </c>
      <c r="X85" s="25"/>
      <c r="Y85" s="25"/>
      <c r="Z85" s="25"/>
    </row>
    <row r="86" spans="1:26" ht="32.25" customHeight="1">
      <c r="A86" s="393">
        <f>DATE(Calendar!$B$10+1,4,1)</f>
        <v>46113</v>
      </c>
      <c r="B86" s="394"/>
      <c r="C86" s="188" t="s">
        <v>124</v>
      </c>
      <c r="D86" s="188" t="s">
        <v>125</v>
      </c>
      <c r="E86" s="188" t="s">
        <v>126</v>
      </c>
      <c r="F86" s="187" t="s">
        <v>127</v>
      </c>
      <c r="G86" s="189" t="s">
        <v>128</v>
      </c>
      <c r="H86" s="1"/>
      <c r="I86" s="393">
        <f>DATE(Calendar!$B$10+1,5,1)</f>
        <v>46143</v>
      </c>
      <c r="J86" s="394"/>
      <c r="K86" s="188" t="s">
        <v>124</v>
      </c>
      <c r="L86" s="188" t="s">
        <v>125</v>
      </c>
      <c r="M86" s="188" t="s">
        <v>126</v>
      </c>
      <c r="N86" s="187" t="s">
        <v>127</v>
      </c>
      <c r="O86" s="189" t="s">
        <v>128</v>
      </c>
      <c r="P86" s="1"/>
      <c r="Q86" s="393">
        <f>DATE(Calendar!$B$10+1,6,1)</f>
        <v>46174</v>
      </c>
      <c r="R86" s="394"/>
      <c r="S86" s="188" t="s">
        <v>124</v>
      </c>
      <c r="T86" s="188" t="s">
        <v>125</v>
      </c>
      <c r="U86" s="188" t="s">
        <v>126</v>
      </c>
      <c r="V86" s="187" t="s">
        <v>127</v>
      </c>
      <c r="W86" s="189" t="s">
        <v>128</v>
      </c>
      <c r="X86" s="1"/>
      <c r="Y86" s="1"/>
      <c r="Z86" s="1"/>
    </row>
    <row r="87" spans="1:26" ht="15.5">
      <c r="A87" s="190" t="s">
        <v>25</v>
      </c>
      <c r="B87" s="191" t="str">
        <f>Calendar!B43</f>
        <v/>
      </c>
      <c r="C87" s="192"/>
      <c r="D87" s="192"/>
      <c r="E87" s="192"/>
      <c r="F87" s="193" t="str">
        <f t="shared" ref="F87:F111" si="27">IF(C87&gt;0,E87/C87, "")</f>
        <v/>
      </c>
      <c r="G87" s="194" t="str">
        <f t="shared" ref="G87:G111" si="28">IF(C87&gt;0,IF(E87/C87&lt;0.75,"","a"),"")</f>
        <v/>
      </c>
      <c r="H87" s="1"/>
      <c r="I87" s="190" t="s">
        <v>25</v>
      </c>
      <c r="J87" s="191" t="str">
        <f>Calendar!O43</f>
        <v/>
      </c>
      <c r="K87" s="192"/>
      <c r="L87" s="192"/>
      <c r="M87" s="192" t="str">
        <f t="shared" ref="M87:M111" si="29">IF(K87-L87=0,"",K87-L87)</f>
        <v/>
      </c>
      <c r="N87" s="193" t="str">
        <f t="shared" ref="N87:N111" si="30">IF(K87&gt;0,M87/K87, "")</f>
        <v/>
      </c>
      <c r="O87" s="194" t="str">
        <f t="shared" ref="O87:O111" si="31">IF(K87&gt;0,IF(M87/K87&lt;0.75,"","a"),"")</f>
        <v/>
      </c>
      <c r="P87" s="1"/>
      <c r="Q87" s="190" t="s">
        <v>25</v>
      </c>
      <c r="R87" s="191">
        <f>Calendar!AB43</f>
        <v>46174</v>
      </c>
      <c r="S87" s="192"/>
      <c r="T87" s="192"/>
      <c r="U87" s="192" t="str">
        <f t="shared" ref="U87:U111" si="32">IF(S87-T87=0,"",S87-T87)</f>
        <v/>
      </c>
      <c r="V87" s="193" t="str">
        <f t="shared" ref="V87:V111" si="33">IF(S87&gt;0,U87/S87, "")</f>
        <v/>
      </c>
      <c r="W87" s="194" t="str">
        <f t="shared" ref="W87:W111" si="34">IF(S87&gt;0,IF(U87/S87&lt;0.75,"","a"),"")</f>
        <v/>
      </c>
      <c r="X87" s="1"/>
      <c r="Y87" s="1"/>
      <c r="Z87" s="1"/>
    </row>
    <row r="88" spans="1:26" ht="15.75" customHeight="1">
      <c r="A88" s="190" t="s">
        <v>26</v>
      </c>
      <c r="B88" s="191" t="str">
        <f>Calendar!D43</f>
        <v/>
      </c>
      <c r="C88" s="192"/>
      <c r="D88" s="192"/>
      <c r="E88" s="192" t="str">
        <f t="shared" ref="E88:E111" si="35">IF(C88-D88=0,"",C88-D88)</f>
        <v/>
      </c>
      <c r="F88" s="193" t="str">
        <f t="shared" si="27"/>
        <v/>
      </c>
      <c r="G88" s="194" t="str">
        <f t="shared" si="28"/>
        <v/>
      </c>
      <c r="H88" s="25"/>
      <c r="I88" s="190" t="s">
        <v>26</v>
      </c>
      <c r="J88" s="191" t="str">
        <f>Calendar!Q43</f>
        <v/>
      </c>
      <c r="K88" s="192"/>
      <c r="L88" s="192"/>
      <c r="M88" s="192" t="str">
        <f t="shared" si="29"/>
        <v/>
      </c>
      <c r="N88" s="193" t="str">
        <f t="shared" si="30"/>
        <v/>
      </c>
      <c r="O88" s="194" t="str">
        <f t="shared" si="31"/>
        <v/>
      </c>
      <c r="P88" s="25"/>
      <c r="Q88" s="190" t="s">
        <v>26</v>
      </c>
      <c r="R88" s="191">
        <f>Calendar!AD43</f>
        <v>46175</v>
      </c>
      <c r="S88" s="192"/>
      <c r="T88" s="192"/>
      <c r="U88" s="192" t="str">
        <f t="shared" si="32"/>
        <v/>
      </c>
      <c r="V88" s="193" t="str">
        <f t="shared" si="33"/>
        <v/>
      </c>
      <c r="W88" s="194" t="str">
        <f t="shared" si="34"/>
        <v/>
      </c>
      <c r="X88" s="25"/>
      <c r="Y88" s="25"/>
      <c r="Z88" s="25"/>
    </row>
    <row r="89" spans="1:26" ht="15.75" customHeight="1">
      <c r="A89" s="190" t="s">
        <v>27</v>
      </c>
      <c r="B89" s="191">
        <f>Calendar!F43</f>
        <v>46113</v>
      </c>
      <c r="C89" s="192"/>
      <c r="D89" s="192"/>
      <c r="E89" s="192" t="str">
        <f t="shared" si="35"/>
        <v/>
      </c>
      <c r="F89" s="193" t="str">
        <f t="shared" si="27"/>
        <v/>
      </c>
      <c r="G89" s="194" t="str">
        <f t="shared" si="28"/>
        <v/>
      </c>
      <c r="H89" s="25"/>
      <c r="I89" s="190" t="s">
        <v>27</v>
      </c>
      <c r="J89" s="191" t="str">
        <f>Calendar!S43</f>
        <v/>
      </c>
      <c r="K89" s="192"/>
      <c r="L89" s="192"/>
      <c r="M89" s="192" t="str">
        <f t="shared" si="29"/>
        <v/>
      </c>
      <c r="N89" s="193" t="str">
        <f t="shared" si="30"/>
        <v/>
      </c>
      <c r="O89" s="194" t="str">
        <f t="shared" si="31"/>
        <v/>
      </c>
      <c r="P89" s="25"/>
      <c r="Q89" s="190" t="s">
        <v>27</v>
      </c>
      <c r="R89" s="191">
        <f>Calendar!AF43</f>
        <v>46176</v>
      </c>
      <c r="S89" s="192"/>
      <c r="T89" s="192"/>
      <c r="U89" s="192" t="str">
        <f t="shared" si="32"/>
        <v/>
      </c>
      <c r="V89" s="193" t="str">
        <f t="shared" si="33"/>
        <v/>
      </c>
      <c r="W89" s="194" t="str">
        <f t="shared" si="34"/>
        <v/>
      </c>
      <c r="X89" s="25"/>
      <c r="Y89" s="25"/>
      <c r="Z89" s="25"/>
    </row>
    <row r="90" spans="1:26" ht="15.75" customHeight="1">
      <c r="A90" s="190" t="s">
        <v>129</v>
      </c>
      <c r="B90" s="191">
        <f>Calendar!H43</f>
        <v>46114</v>
      </c>
      <c r="C90" s="192"/>
      <c r="D90" s="192"/>
      <c r="E90" s="192" t="str">
        <f t="shared" si="35"/>
        <v/>
      </c>
      <c r="F90" s="193" t="str">
        <f t="shared" si="27"/>
        <v/>
      </c>
      <c r="G90" s="194" t="str">
        <f t="shared" si="28"/>
        <v/>
      </c>
      <c r="H90" s="25"/>
      <c r="I90" s="190" t="s">
        <v>129</v>
      </c>
      <c r="J90" s="191" t="str">
        <f>Calendar!U43</f>
        <v/>
      </c>
      <c r="K90" s="192"/>
      <c r="L90" s="192"/>
      <c r="M90" s="192" t="str">
        <f t="shared" si="29"/>
        <v/>
      </c>
      <c r="N90" s="193" t="str">
        <f t="shared" si="30"/>
        <v/>
      </c>
      <c r="O90" s="194" t="str">
        <f t="shared" si="31"/>
        <v/>
      </c>
      <c r="P90" s="25"/>
      <c r="Q90" s="190" t="s">
        <v>129</v>
      </c>
      <c r="R90" s="191">
        <f>Calendar!AH43</f>
        <v>46177</v>
      </c>
      <c r="S90" s="192"/>
      <c r="T90" s="192"/>
      <c r="U90" s="192" t="str">
        <f t="shared" si="32"/>
        <v/>
      </c>
      <c r="V90" s="193" t="str">
        <f t="shared" si="33"/>
        <v/>
      </c>
      <c r="W90" s="194" t="str">
        <f t="shared" si="34"/>
        <v/>
      </c>
      <c r="X90" s="25"/>
      <c r="Y90" s="25"/>
      <c r="Z90" s="25"/>
    </row>
    <row r="91" spans="1:26" ht="15.75" customHeight="1">
      <c r="A91" s="195" t="s">
        <v>29</v>
      </c>
      <c r="B91" s="196">
        <f>Calendar!J43</f>
        <v>46115</v>
      </c>
      <c r="C91" s="197"/>
      <c r="D91" s="197"/>
      <c r="E91" s="198" t="str">
        <f t="shared" si="35"/>
        <v/>
      </c>
      <c r="F91" s="199" t="str">
        <f t="shared" si="27"/>
        <v/>
      </c>
      <c r="G91" s="200" t="str">
        <f t="shared" si="28"/>
        <v/>
      </c>
      <c r="H91" s="25"/>
      <c r="I91" s="195" t="s">
        <v>29</v>
      </c>
      <c r="J91" s="196">
        <f>Calendar!W43</f>
        <v>46143</v>
      </c>
      <c r="K91" s="197"/>
      <c r="L91" s="197"/>
      <c r="M91" s="198" t="str">
        <f t="shared" si="29"/>
        <v/>
      </c>
      <c r="N91" s="199" t="str">
        <f t="shared" si="30"/>
        <v/>
      </c>
      <c r="O91" s="200" t="str">
        <f t="shared" si="31"/>
        <v/>
      </c>
      <c r="P91" s="25"/>
      <c r="Q91" s="195" t="s">
        <v>29</v>
      </c>
      <c r="R91" s="196">
        <f>Calendar!AJ43</f>
        <v>46178</v>
      </c>
      <c r="S91" s="197"/>
      <c r="T91" s="197"/>
      <c r="U91" s="198" t="str">
        <f t="shared" si="32"/>
        <v/>
      </c>
      <c r="V91" s="199" t="str">
        <f t="shared" si="33"/>
        <v/>
      </c>
      <c r="W91" s="200" t="str">
        <f t="shared" si="34"/>
        <v/>
      </c>
      <c r="X91" s="25"/>
      <c r="Y91" s="25"/>
      <c r="Z91" s="25"/>
    </row>
    <row r="92" spans="1:26" ht="15.75" customHeight="1">
      <c r="A92" s="190" t="s">
        <v>25</v>
      </c>
      <c r="B92" s="191">
        <f>Calendar!B44</f>
        <v>46118</v>
      </c>
      <c r="C92" s="192"/>
      <c r="D92" s="192"/>
      <c r="E92" s="192" t="str">
        <f t="shared" si="35"/>
        <v/>
      </c>
      <c r="F92" s="193" t="str">
        <f t="shared" si="27"/>
        <v/>
      </c>
      <c r="G92" s="194" t="str">
        <f t="shared" si="28"/>
        <v/>
      </c>
      <c r="H92" s="25"/>
      <c r="I92" s="190" t="s">
        <v>25</v>
      </c>
      <c r="J92" s="191">
        <f>Calendar!O44</f>
        <v>46146</v>
      </c>
      <c r="K92" s="192"/>
      <c r="L92" s="192"/>
      <c r="M92" s="192" t="str">
        <f t="shared" si="29"/>
        <v/>
      </c>
      <c r="N92" s="193" t="str">
        <f t="shared" si="30"/>
        <v/>
      </c>
      <c r="O92" s="194" t="str">
        <f t="shared" si="31"/>
        <v/>
      </c>
      <c r="P92" s="25"/>
      <c r="Q92" s="190" t="s">
        <v>25</v>
      </c>
      <c r="R92" s="191">
        <f>Calendar!AB44</f>
        <v>46181</v>
      </c>
      <c r="S92" s="192"/>
      <c r="T92" s="192"/>
      <c r="U92" s="192" t="str">
        <f t="shared" si="32"/>
        <v/>
      </c>
      <c r="V92" s="193" t="str">
        <f t="shared" si="33"/>
        <v/>
      </c>
      <c r="W92" s="194" t="str">
        <f t="shared" si="34"/>
        <v/>
      </c>
      <c r="X92" s="25"/>
      <c r="Y92" s="25"/>
      <c r="Z92" s="25"/>
    </row>
    <row r="93" spans="1:26" ht="15.75" customHeight="1">
      <c r="A93" s="190" t="s">
        <v>26</v>
      </c>
      <c r="B93" s="191">
        <f>Calendar!D44</f>
        <v>46119</v>
      </c>
      <c r="C93" s="192"/>
      <c r="D93" s="192"/>
      <c r="E93" s="192" t="str">
        <f t="shared" si="35"/>
        <v/>
      </c>
      <c r="F93" s="193" t="str">
        <f t="shared" si="27"/>
        <v/>
      </c>
      <c r="G93" s="194" t="str">
        <f t="shared" si="28"/>
        <v/>
      </c>
      <c r="H93" s="25"/>
      <c r="I93" s="190" t="s">
        <v>26</v>
      </c>
      <c r="J93" s="191">
        <f>Calendar!Q44</f>
        <v>46147</v>
      </c>
      <c r="K93" s="192"/>
      <c r="L93" s="192"/>
      <c r="M93" s="192" t="str">
        <f t="shared" si="29"/>
        <v/>
      </c>
      <c r="N93" s="193" t="str">
        <f t="shared" si="30"/>
        <v/>
      </c>
      <c r="O93" s="194" t="str">
        <f t="shared" si="31"/>
        <v/>
      </c>
      <c r="P93" s="25"/>
      <c r="Q93" s="190" t="s">
        <v>26</v>
      </c>
      <c r="R93" s="191">
        <f>Calendar!AD44</f>
        <v>46182</v>
      </c>
      <c r="S93" s="192"/>
      <c r="T93" s="192"/>
      <c r="U93" s="192" t="str">
        <f t="shared" si="32"/>
        <v/>
      </c>
      <c r="V93" s="193" t="str">
        <f t="shared" si="33"/>
        <v/>
      </c>
      <c r="W93" s="194" t="str">
        <f t="shared" si="34"/>
        <v/>
      </c>
      <c r="X93" s="25"/>
      <c r="Y93" s="25"/>
      <c r="Z93" s="25"/>
    </row>
    <row r="94" spans="1:26" ht="15.75" customHeight="1">
      <c r="A94" s="190" t="s">
        <v>27</v>
      </c>
      <c r="B94" s="191">
        <f>Calendar!F44</f>
        <v>46120</v>
      </c>
      <c r="C94" s="192"/>
      <c r="D94" s="192"/>
      <c r="E94" s="192" t="str">
        <f t="shared" si="35"/>
        <v/>
      </c>
      <c r="F94" s="193" t="str">
        <f t="shared" si="27"/>
        <v/>
      </c>
      <c r="G94" s="194" t="str">
        <f t="shared" si="28"/>
        <v/>
      </c>
      <c r="H94" s="25"/>
      <c r="I94" s="190" t="s">
        <v>27</v>
      </c>
      <c r="J94" s="191">
        <f>Calendar!S44</f>
        <v>46148</v>
      </c>
      <c r="K94" s="192"/>
      <c r="L94" s="192"/>
      <c r="M94" s="192" t="str">
        <f t="shared" si="29"/>
        <v/>
      </c>
      <c r="N94" s="193" t="str">
        <f t="shared" si="30"/>
        <v/>
      </c>
      <c r="O94" s="194" t="str">
        <f t="shared" si="31"/>
        <v/>
      </c>
      <c r="P94" s="25"/>
      <c r="Q94" s="190" t="s">
        <v>27</v>
      </c>
      <c r="R94" s="191">
        <f>Calendar!AF44</f>
        <v>46183</v>
      </c>
      <c r="S94" s="192"/>
      <c r="T94" s="192"/>
      <c r="U94" s="192" t="str">
        <f t="shared" si="32"/>
        <v/>
      </c>
      <c r="V94" s="193" t="str">
        <f t="shared" si="33"/>
        <v/>
      </c>
      <c r="W94" s="194" t="str">
        <f t="shared" si="34"/>
        <v/>
      </c>
      <c r="X94" s="25"/>
      <c r="Y94" s="25"/>
      <c r="Z94" s="25"/>
    </row>
    <row r="95" spans="1:26" ht="15.75" customHeight="1">
      <c r="A95" s="190" t="s">
        <v>129</v>
      </c>
      <c r="B95" s="191">
        <f>Calendar!H44</f>
        <v>46121</v>
      </c>
      <c r="C95" s="192"/>
      <c r="D95" s="192"/>
      <c r="E95" s="192" t="str">
        <f t="shared" si="35"/>
        <v/>
      </c>
      <c r="F95" s="193" t="str">
        <f t="shared" si="27"/>
        <v/>
      </c>
      <c r="G95" s="194" t="str">
        <f t="shared" si="28"/>
        <v/>
      </c>
      <c r="H95" s="25"/>
      <c r="I95" s="190" t="s">
        <v>129</v>
      </c>
      <c r="J95" s="191">
        <f>Calendar!U44</f>
        <v>46149</v>
      </c>
      <c r="K95" s="192"/>
      <c r="L95" s="192"/>
      <c r="M95" s="192" t="str">
        <f t="shared" si="29"/>
        <v/>
      </c>
      <c r="N95" s="193" t="str">
        <f t="shared" si="30"/>
        <v/>
      </c>
      <c r="O95" s="194" t="str">
        <f t="shared" si="31"/>
        <v/>
      </c>
      <c r="P95" s="25"/>
      <c r="Q95" s="190" t="s">
        <v>129</v>
      </c>
      <c r="R95" s="191">
        <f>Calendar!AH44</f>
        <v>46184</v>
      </c>
      <c r="S95" s="192"/>
      <c r="T95" s="192"/>
      <c r="U95" s="192" t="str">
        <f t="shared" si="32"/>
        <v/>
      </c>
      <c r="V95" s="193" t="str">
        <f t="shared" si="33"/>
        <v/>
      </c>
      <c r="W95" s="194" t="str">
        <f t="shared" si="34"/>
        <v/>
      </c>
      <c r="X95" s="25"/>
      <c r="Y95" s="25"/>
      <c r="Z95" s="25"/>
    </row>
    <row r="96" spans="1:26" ht="15.75" customHeight="1">
      <c r="A96" s="195" t="s">
        <v>29</v>
      </c>
      <c r="B96" s="196">
        <f>Calendar!J44</f>
        <v>46122</v>
      </c>
      <c r="C96" s="197"/>
      <c r="D96" s="197"/>
      <c r="E96" s="198" t="str">
        <f t="shared" si="35"/>
        <v/>
      </c>
      <c r="F96" s="199" t="str">
        <f t="shared" si="27"/>
        <v/>
      </c>
      <c r="G96" s="200" t="str">
        <f t="shared" si="28"/>
        <v/>
      </c>
      <c r="H96" s="25"/>
      <c r="I96" s="195" t="s">
        <v>29</v>
      </c>
      <c r="J96" s="196">
        <f>Calendar!W44</f>
        <v>46150</v>
      </c>
      <c r="K96" s="197"/>
      <c r="L96" s="197"/>
      <c r="M96" s="198" t="str">
        <f t="shared" si="29"/>
        <v/>
      </c>
      <c r="N96" s="199" t="str">
        <f t="shared" si="30"/>
        <v/>
      </c>
      <c r="O96" s="200" t="str">
        <f t="shared" si="31"/>
        <v/>
      </c>
      <c r="P96" s="25"/>
      <c r="Q96" s="195" t="s">
        <v>29</v>
      </c>
      <c r="R96" s="196">
        <f>Calendar!AJ44</f>
        <v>46185</v>
      </c>
      <c r="S96" s="197"/>
      <c r="T96" s="197"/>
      <c r="U96" s="198" t="str">
        <f t="shared" si="32"/>
        <v/>
      </c>
      <c r="V96" s="199" t="str">
        <f t="shared" si="33"/>
        <v/>
      </c>
      <c r="W96" s="200" t="str">
        <f t="shared" si="34"/>
        <v/>
      </c>
      <c r="X96" s="25"/>
      <c r="Y96" s="25"/>
      <c r="Z96" s="25"/>
    </row>
    <row r="97" spans="1:26" ht="15.75" customHeight="1">
      <c r="A97" s="190" t="s">
        <v>25</v>
      </c>
      <c r="B97" s="191">
        <f>Calendar!B45</f>
        <v>46125</v>
      </c>
      <c r="C97" s="192"/>
      <c r="D97" s="192"/>
      <c r="E97" s="192" t="str">
        <f t="shared" si="35"/>
        <v/>
      </c>
      <c r="F97" s="193" t="str">
        <f t="shared" si="27"/>
        <v/>
      </c>
      <c r="G97" s="194" t="str">
        <f t="shared" si="28"/>
        <v/>
      </c>
      <c r="H97" s="25"/>
      <c r="I97" s="190" t="s">
        <v>25</v>
      </c>
      <c r="J97" s="191">
        <f>Calendar!O45</f>
        <v>46153</v>
      </c>
      <c r="K97" s="192"/>
      <c r="L97" s="192"/>
      <c r="M97" s="192" t="str">
        <f t="shared" si="29"/>
        <v/>
      </c>
      <c r="N97" s="193" t="str">
        <f t="shared" si="30"/>
        <v/>
      </c>
      <c r="O97" s="194" t="str">
        <f t="shared" si="31"/>
        <v/>
      </c>
      <c r="P97" s="25"/>
      <c r="Q97" s="190" t="s">
        <v>25</v>
      </c>
      <c r="R97" s="191">
        <f>Calendar!AB45</f>
        <v>46188</v>
      </c>
      <c r="S97" s="192"/>
      <c r="T97" s="192"/>
      <c r="U97" s="192" t="str">
        <f t="shared" si="32"/>
        <v/>
      </c>
      <c r="V97" s="193" t="str">
        <f t="shared" si="33"/>
        <v/>
      </c>
      <c r="W97" s="194" t="str">
        <f t="shared" si="34"/>
        <v/>
      </c>
      <c r="X97" s="25"/>
      <c r="Y97" s="25"/>
      <c r="Z97" s="25"/>
    </row>
    <row r="98" spans="1:26" ht="15.75" customHeight="1">
      <c r="A98" s="190" t="s">
        <v>26</v>
      </c>
      <c r="B98" s="191">
        <f>Calendar!D45</f>
        <v>46126</v>
      </c>
      <c r="C98" s="192"/>
      <c r="D98" s="192"/>
      <c r="E98" s="192" t="str">
        <f t="shared" si="35"/>
        <v/>
      </c>
      <c r="F98" s="193" t="str">
        <f t="shared" si="27"/>
        <v/>
      </c>
      <c r="G98" s="194" t="str">
        <f t="shared" si="28"/>
        <v/>
      </c>
      <c r="H98" s="25"/>
      <c r="I98" s="190" t="s">
        <v>26</v>
      </c>
      <c r="J98" s="191">
        <f>Calendar!Q45</f>
        <v>46154</v>
      </c>
      <c r="K98" s="192"/>
      <c r="L98" s="192"/>
      <c r="M98" s="192" t="str">
        <f t="shared" si="29"/>
        <v/>
      </c>
      <c r="N98" s="193" t="str">
        <f t="shared" si="30"/>
        <v/>
      </c>
      <c r="O98" s="194" t="str">
        <f t="shared" si="31"/>
        <v/>
      </c>
      <c r="P98" s="25"/>
      <c r="Q98" s="190" t="s">
        <v>26</v>
      </c>
      <c r="R98" s="191">
        <f>Calendar!AD45</f>
        <v>46189</v>
      </c>
      <c r="S98" s="192"/>
      <c r="T98" s="192"/>
      <c r="U98" s="192" t="str">
        <f t="shared" si="32"/>
        <v/>
      </c>
      <c r="V98" s="193" t="str">
        <f t="shared" si="33"/>
        <v/>
      </c>
      <c r="W98" s="194" t="str">
        <f t="shared" si="34"/>
        <v/>
      </c>
      <c r="X98" s="25"/>
      <c r="Y98" s="25"/>
      <c r="Z98" s="25"/>
    </row>
    <row r="99" spans="1:26" ht="15.75" customHeight="1">
      <c r="A99" s="190" t="s">
        <v>27</v>
      </c>
      <c r="B99" s="191">
        <f>Calendar!F45</f>
        <v>46127</v>
      </c>
      <c r="C99" s="192"/>
      <c r="D99" s="192"/>
      <c r="E99" s="192" t="str">
        <f t="shared" si="35"/>
        <v/>
      </c>
      <c r="F99" s="193" t="str">
        <f t="shared" si="27"/>
        <v/>
      </c>
      <c r="G99" s="194" t="str">
        <f t="shared" si="28"/>
        <v/>
      </c>
      <c r="H99" s="25"/>
      <c r="I99" s="190" t="s">
        <v>27</v>
      </c>
      <c r="J99" s="191">
        <f>Calendar!S45</f>
        <v>46155</v>
      </c>
      <c r="K99" s="192"/>
      <c r="L99" s="192"/>
      <c r="M99" s="192" t="str">
        <f t="shared" si="29"/>
        <v/>
      </c>
      <c r="N99" s="193" t="str">
        <f t="shared" si="30"/>
        <v/>
      </c>
      <c r="O99" s="194" t="str">
        <f t="shared" si="31"/>
        <v/>
      </c>
      <c r="P99" s="25"/>
      <c r="Q99" s="190" t="s">
        <v>27</v>
      </c>
      <c r="R99" s="191">
        <f>Calendar!AF45</f>
        <v>46190</v>
      </c>
      <c r="S99" s="192"/>
      <c r="T99" s="192"/>
      <c r="U99" s="192" t="str">
        <f t="shared" si="32"/>
        <v/>
      </c>
      <c r="V99" s="193" t="str">
        <f t="shared" si="33"/>
        <v/>
      </c>
      <c r="W99" s="194" t="str">
        <f t="shared" si="34"/>
        <v/>
      </c>
      <c r="X99" s="25"/>
      <c r="Y99" s="25"/>
      <c r="Z99" s="25"/>
    </row>
    <row r="100" spans="1:26" ht="15.75" customHeight="1">
      <c r="A100" s="190" t="s">
        <v>129</v>
      </c>
      <c r="B100" s="191">
        <f>Calendar!H45</f>
        <v>46128</v>
      </c>
      <c r="C100" s="192"/>
      <c r="D100" s="192"/>
      <c r="E100" s="192" t="str">
        <f t="shared" si="35"/>
        <v/>
      </c>
      <c r="F100" s="193" t="str">
        <f t="shared" si="27"/>
        <v/>
      </c>
      <c r="G100" s="194" t="str">
        <f t="shared" si="28"/>
        <v/>
      </c>
      <c r="H100" s="25"/>
      <c r="I100" s="190" t="s">
        <v>129</v>
      </c>
      <c r="J100" s="191">
        <f>Calendar!U45</f>
        <v>46156</v>
      </c>
      <c r="K100" s="192"/>
      <c r="L100" s="192"/>
      <c r="M100" s="192" t="str">
        <f t="shared" si="29"/>
        <v/>
      </c>
      <c r="N100" s="193" t="str">
        <f t="shared" si="30"/>
        <v/>
      </c>
      <c r="O100" s="194" t="str">
        <f t="shared" si="31"/>
        <v/>
      </c>
      <c r="P100" s="25"/>
      <c r="Q100" s="190" t="s">
        <v>129</v>
      </c>
      <c r="R100" s="191">
        <f>Calendar!AH45</f>
        <v>46191</v>
      </c>
      <c r="S100" s="192"/>
      <c r="T100" s="192"/>
      <c r="U100" s="192" t="str">
        <f t="shared" si="32"/>
        <v/>
      </c>
      <c r="V100" s="193" t="str">
        <f t="shared" si="33"/>
        <v/>
      </c>
      <c r="W100" s="194" t="str">
        <f t="shared" si="34"/>
        <v/>
      </c>
      <c r="X100" s="25"/>
      <c r="Y100" s="25"/>
      <c r="Z100" s="25"/>
    </row>
    <row r="101" spans="1:26" ht="15.75" customHeight="1">
      <c r="A101" s="195" t="s">
        <v>29</v>
      </c>
      <c r="B101" s="196">
        <f>Calendar!J45</f>
        <v>46129</v>
      </c>
      <c r="C101" s="197"/>
      <c r="D101" s="197"/>
      <c r="E101" s="198" t="str">
        <f t="shared" si="35"/>
        <v/>
      </c>
      <c r="F101" s="199" t="str">
        <f t="shared" si="27"/>
        <v/>
      </c>
      <c r="G101" s="200" t="str">
        <f t="shared" si="28"/>
        <v/>
      </c>
      <c r="H101" s="25"/>
      <c r="I101" s="195" t="s">
        <v>29</v>
      </c>
      <c r="J101" s="196">
        <f>Calendar!W45</f>
        <v>46157</v>
      </c>
      <c r="K101" s="197"/>
      <c r="L101" s="197"/>
      <c r="M101" s="198" t="str">
        <f t="shared" si="29"/>
        <v/>
      </c>
      <c r="N101" s="199" t="str">
        <f t="shared" si="30"/>
        <v/>
      </c>
      <c r="O101" s="200" t="str">
        <f t="shared" si="31"/>
        <v/>
      </c>
      <c r="P101" s="25"/>
      <c r="Q101" s="195" t="s">
        <v>29</v>
      </c>
      <c r="R101" s="196">
        <f>Calendar!AJ45</f>
        <v>46192</v>
      </c>
      <c r="S101" s="197"/>
      <c r="T101" s="197"/>
      <c r="U101" s="198" t="str">
        <f t="shared" si="32"/>
        <v/>
      </c>
      <c r="V101" s="199" t="str">
        <f t="shared" si="33"/>
        <v/>
      </c>
      <c r="W101" s="200" t="str">
        <f t="shared" si="34"/>
        <v/>
      </c>
      <c r="X101" s="25"/>
      <c r="Y101" s="25"/>
      <c r="Z101" s="25"/>
    </row>
    <row r="102" spans="1:26" ht="15.75" customHeight="1">
      <c r="A102" s="190" t="s">
        <v>25</v>
      </c>
      <c r="B102" s="191">
        <f>Calendar!B46</f>
        <v>46132</v>
      </c>
      <c r="C102" s="192"/>
      <c r="D102" s="192"/>
      <c r="E102" s="192" t="str">
        <f t="shared" si="35"/>
        <v/>
      </c>
      <c r="F102" s="193" t="str">
        <f t="shared" si="27"/>
        <v/>
      </c>
      <c r="G102" s="194" t="str">
        <f t="shared" si="28"/>
        <v/>
      </c>
      <c r="H102" s="25"/>
      <c r="I102" s="190" t="s">
        <v>25</v>
      </c>
      <c r="J102" s="191">
        <f>Calendar!O46</f>
        <v>46160</v>
      </c>
      <c r="K102" s="192"/>
      <c r="L102" s="192"/>
      <c r="M102" s="192" t="str">
        <f t="shared" si="29"/>
        <v/>
      </c>
      <c r="N102" s="193" t="str">
        <f t="shared" si="30"/>
        <v/>
      </c>
      <c r="O102" s="194" t="str">
        <f t="shared" si="31"/>
        <v/>
      </c>
      <c r="P102" s="25"/>
      <c r="Q102" s="190" t="s">
        <v>25</v>
      </c>
      <c r="R102" s="191">
        <f>Calendar!AB46</f>
        <v>46195</v>
      </c>
      <c r="S102" s="192"/>
      <c r="T102" s="192"/>
      <c r="U102" s="192" t="str">
        <f t="shared" si="32"/>
        <v/>
      </c>
      <c r="V102" s="193" t="str">
        <f t="shared" si="33"/>
        <v/>
      </c>
      <c r="W102" s="194" t="str">
        <f t="shared" si="34"/>
        <v/>
      </c>
      <c r="X102" s="25"/>
      <c r="Y102" s="25"/>
      <c r="Z102" s="25"/>
    </row>
    <row r="103" spans="1:26" ht="15.75" customHeight="1">
      <c r="A103" s="190" t="s">
        <v>26</v>
      </c>
      <c r="B103" s="191">
        <f>Calendar!D46</f>
        <v>46133</v>
      </c>
      <c r="C103" s="192"/>
      <c r="D103" s="192"/>
      <c r="E103" s="192" t="str">
        <f t="shared" si="35"/>
        <v/>
      </c>
      <c r="F103" s="193" t="str">
        <f t="shared" si="27"/>
        <v/>
      </c>
      <c r="G103" s="194" t="str">
        <f t="shared" si="28"/>
        <v/>
      </c>
      <c r="H103" s="25"/>
      <c r="I103" s="190" t="s">
        <v>26</v>
      </c>
      <c r="J103" s="191">
        <f>Calendar!Q46</f>
        <v>46161</v>
      </c>
      <c r="K103" s="192"/>
      <c r="L103" s="192"/>
      <c r="M103" s="192" t="str">
        <f t="shared" si="29"/>
        <v/>
      </c>
      <c r="N103" s="193" t="str">
        <f t="shared" si="30"/>
        <v/>
      </c>
      <c r="O103" s="194" t="str">
        <f t="shared" si="31"/>
        <v/>
      </c>
      <c r="P103" s="25"/>
      <c r="Q103" s="190" t="s">
        <v>26</v>
      </c>
      <c r="R103" s="191">
        <f>Calendar!AD46</f>
        <v>46196</v>
      </c>
      <c r="S103" s="192"/>
      <c r="T103" s="192"/>
      <c r="U103" s="192" t="str">
        <f t="shared" si="32"/>
        <v/>
      </c>
      <c r="V103" s="193" t="str">
        <f t="shared" si="33"/>
        <v/>
      </c>
      <c r="W103" s="194" t="str">
        <f t="shared" si="34"/>
        <v/>
      </c>
      <c r="X103" s="25"/>
      <c r="Y103" s="25"/>
      <c r="Z103" s="25"/>
    </row>
    <row r="104" spans="1:26" ht="15.75" customHeight="1">
      <c r="A104" s="190" t="s">
        <v>27</v>
      </c>
      <c r="B104" s="191">
        <f>Calendar!F46</f>
        <v>46134</v>
      </c>
      <c r="C104" s="192"/>
      <c r="D104" s="192"/>
      <c r="E104" s="192" t="str">
        <f t="shared" si="35"/>
        <v/>
      </c>
      <c r="F104" s="193" t="str">
        <f t="shared" si="27"/>
        <v/>
      </c>
      <c r="G104" s="194" t="str">
        <f t="shared" si="28"/>
        <v/>
      </c>
      <c r="H104" s="25"/>
      <c r="I104" s="190" t="s">
        <v>27</v>
      </c>
      <c r="J104" s="191">
        <f>Calendar!S46</f>
        <v>46162</v>
      </c>
      <c r="K104" s="192"/>
      <c r="L104" s="192"/>
      <c r="M104" s="192" t="str">
        <f t="shared" si="29"/>
        <v/>
      </c>
      <c r="N104" s="193" t="str">
        <f t="shared" si="30"/>
        <v/>
      </c>
      <c r="O104" s="194" t="str">
        <f t="shared" si="31"/>
        <v/>
      </c>
      <c r="P104" s="25"/>
      <c r="Q104" s="190" t="s">
        <v>27</v>
      </c>
      <c r="R104" s="191">
        <f>Calendar!AF46</f>
        <v>46197</v>
      </c>
      <c r="S104" s="192"/>
      <c r="T104" s="192"/>
      <c r="U104" s="192" t="str">
        <f t="shared" si="32"/>
        <v/>
      </c>
      <c r="V104" s="193" t="str">
        <f t="shared" si="33"/>
        <v/>
      </c>
      <c r="W104" s="194" t="str">
        <f t="shared" si="34"/>
        <v/>
      </c>
      <c r="X104" s="25"/>
      <c r="Y104" s="25"/>
      <c r="Z104" s="25"/>
    </row>
    <row r="105" spans="1:26" ht="15.75" customHeight="1">
      <c r="A105" s="190" t="s">
        <v>129</v>
      </c>
      <c r="B105" s="191">
        <f>Calendar!H46</f>
        <v>46135</v>
      </c>
      <c r="C105" s="192"/>
      <c r="D105" s="192"/>
      <c r="E105" s="192" t="str">
        <f t="shared" si="35"/>
        <v/>
      </c>
      <c r="F105" s="193" t="str">
        <f t="shared" si="27"/>
        <v/>
      </c>
      <c r="G105" s="194" t="str">
        <f t="shared" si="28"/>
        <v/>
      </c>
      <c r="H105" s="25"/>
      <c r="I105" s="190" t="s">
        <v>129</v>
      </c>
      <c r="J105" s="191">
        <f>Calendar!U46</f>
        <v>46163</v>
      </c>
      <c r="K105" s="192"/>
      <c r="L105" s="192"/>
      <c r="M105" s="192" t="str">
        <f t="shared" si="29"/>
        <v/>
      </c>
      <c r="N105" s="193" t="str">
        <f t="shared" si="30"/>
        <v/>
      </c>
      <c r="O105" s="194" t="str">
        <f t="shared" si="31"/>
        <v/>
      </c>
      <c r="P105" s="25"/>
      <c r="Q105" s="190" t="s">
        <v>129</v>
      </c>
      <c r="R105" s="191">
        <f>Calendar!AH46</f>
        <v>46198</v>
      </c>
      <c r="S105" s="192"/>
      <c r="T105" s="192"/>
      <c r="U105" s="192" t="str">
        <f t="shared" si="32"/>
        <v/>
      </c>
      <c r="V105" s="193" t="str">
        <f t="shared" si="33"/>
        <v/>
      </c>
      <c r="W105" s="194" t="str">
        <f t="shared" si="34"/>
        <v/>
      </c>
      <c r="X105" s="25"/>
      <c r="Y105" s="25"/>
      <c r="Z105" s="25"/>
    </row>
    <row r="106" spans="1:26" ht="15.75" customHeight="1">
      <c r="A106" s="195" t="s">
        <v>29</v>
      </c>
      <c r="B106" s="196">
        <f>Calendar!J46</f>
        <v>46136</v>
      </c>
      <c r="C106" s="197"/>
      <c r="D106" s="197"/>
      <c r="E106" s="198" t="str">
        <f t="shared" si="35"/>
        <v/>
      </c>
      <c r="F106" s="199" t="str">
        <f t="shared" si="27"/>
        <v/>
      </c>
      <c r="G106" s="200" t="str">
        <f t="shared" si="28"/>
        <v/>
      </c>
      <c r="H106" s="25"/>
      <c r="I106" s="195" t="s">
        <v>29</v>
      </c>
      <c r="J106" s="196">
        <f>Calendar!W46</f>
        <v>46164</v>
      </c>
      <c r="K106" s="197"/>
      <c r="L106" s="197"/>
      <c r="M106" s="198" t="str">
        <f t="shared" si="29"/>
        <v/>
      </c>
      <c r="N106" s="199" t="str">
        <f t="shared" si="30"/>
        <v/>
      </c>
      <c r="O106" s="200" t="str">
        <f t="shared" si="31"/>
        <v/>
      </c>
      <c r="P106" s="25"/>
      <c r="Q106" s="195" t="s">
        <v>29</v>
      </c>
      <c r="R106" s="196">
        <f>Calendar!AJ46</f>
        <v>46199</v>
      </c>
      <c r="S106" s="197"/>
      <c r="T106" s="197"/>
      <c r="U106" s="198" t="str">
        <f t="shared" si="32"/>
        <v/>
      </c>
      <c r="V106" s="199" t="str">
        <f t="shared" si="33"/>
        <v/>
      </c>
      <c r="W106" s="200" t="str">
        <f t="shared" si="34"/>
        <v/>
      </c>
      <c r="X106" s="25"/>
      <c r="Y106" s="25"/>
      <c r="Z106" s="25"/>
    </row>
    <row r="107" spans="1:26" ht="15.75" customHeight="1">
      <c r="A107" s="190" t="str">
        <f t="shared" ref="A107:A111" si="36">A102</f>
        <v>M</v>
      </c>
      <c r="B107" s="191">
        <f>Calendar!B47</f>
        <v>46139</v>
      </c>
      <c r="C107" s="192"/>
      <c r="D107" s="192"/>
      <c r="E107" s="192" t="str">
        <f t="shared" si="35"/>
        <v/>
      </c>
      <c r="F107" s="193" t="str">
        <f t="shared" si="27"/>
        <v/>
      </c>
      <c r="G107" s="194" t="str">
        <f t="shared" si="28"/>
        <v/>
      </c>
      <c r="H107" s="25"/>
      <c r="I107" s="190" t="s">
        <v>25</v>
      </c>
      <c r="J107" s="191">
        <f>Calendar!O47</f>
        <v>46167</v>
      </c>
      <c r="K107" s="192"/>
      <c r="L107" s="192"/>
      <c r="M107" s="192" t="str">
        <f t="shared" si="29"/>
        <v/>
      </c>
      <c r="N107" s="193" t="str">
        <f t="shared" si="30"/>
        <v/>
      </c>
      <c r="O107" s="194" t="str">
        <f t="shared" si="31"/>
        <v/>
      </c>
      <c r="P107" s="190"/>
      <c r="Q107" s="190" t="s">
        <v>25</v>
      </c>
      <c r="R107" s="191">
        <f>Calendar!AB47</f>
        <v>46202</v>
      </c>
      <c r="S107" s="192"/>
      <c r="T107" s="192"/>
      <c r="U107" s="192" t="str">
        <f t="shared" si="32"/>
        <v/>
      </c>
      <c r="V107" s="193" t="str">
        <f t="shared" si="33"/>
        <v/>
      </c>
      <c r="W107" s="194" t="str">
        <f t="shared" si="34"/>
        <v/>
      </c>
      <c r="X107" s="25"/>
      <c r="Y107" s="25"/>
      <c r="Z107" s="25"/>
    </row>
    <row r="108" spans="1:26" ht="15.75" customHeight="1">
      <c r="A108" s="190" t="str">
        <f t="shared" si="36"/>
        <v>T</v>
      </c>
      <c r="B108" s="191">
        <f>Calendar!D47</f>
        <v>46140</v>
      </c>
      <c r="C108" s="192"/>
      <c r="D108" s="192"/>
      <c r="E108" s="192" t="str">
        <f t="shared" si="35"/>
        <v/>
      </c>
      <c r="F108" s="193" t="str">
        <f t="shared" si="27"/>
        <v/>
      </c>
      <c r="G108" s="194" t="str">
        <f t="shared" si="28"/>
        <v/>
      </c>
      <c r="H108" s="25"/>
      <c r="I108" s="190" t="s">
        <v>26</v>
      </c>
      <c r="J108" s="191">
        <f>Calendar!Q47</f>
        <v>46168</v>
      </c>
      <c r="K108" s="192"/>
      <c r="L108" s="192"/>
      <c r="M108" s="192" t="str">
        <f t="shared" si="29"/>
        <v/>
      </c>
      <c r="N108" s="193" t="str">
        <f t="shared" si="30"/>
        <v/>
      </c>
      <c r="O108" s="194" t="str">
        <f t="shared" si="31"/>
        <v/>
      </c>
      <c r="P108" s="25"/>
      <c r="Q108" s="190" t="s">
        <v>26</v>
      </c>
      <c r="R108" s="191">
        <f>Calendar!AD47</f>
        <v>46203</v>
      </c>
      <c r="S108" s="192"/>
      <c r="T108" s="192"/>
      <c r="U108" s="192" t="str">
        <f t="shared" si="32"/>
        <v/>
      </c>
      <c r="V108" s="193" t="str">
        <f t="shared" si="33"/>
        <v/>
      </c>
      <c r="W108" s="194" t="str">
        <f t="shared" si="34"/>
        <v/>
      </c>
      <c r="X108" s="25"/>
      <c r="Y108" s="25"/>
      <c r="Z108" s="25"/>
    </row>
    <row r="109" spans="1:26" ht="15.75" customHeight="1">
      <c r="A109" s="190" t="str">
        <f t="shared" si="36"/>
        <v>W</v>
      </c>
      <c r="B109" s="191">
        <f>Calendar!F47</f>
        <v>46141</v>
      </c>
      <c r="C109" s="192"/>
      <c r="D109" s="192"/>
      <c r="E109" s="192" t="str">
        <f t="shared" si="35"/>
        <v/>
      </c>
      <c r="F109" s="193" t="str">
        <f t="shared" si="27"/>
        <v/>
      </c>
      <c r="G109" s="194" t="str">
        <f t="shared" si="28"/>
        <v/>
      </c>
      <c r="H109" s="25"/>
      <c r="I109" s="190" t="s">
        <v>27</v>
      </c>
      <c r="J109" s="191">
        <f>Calendar!S47</f>
        <v>46169</v>
      </c>
      <c r="K109" s="192"/>
      <c r="L109" s="192"/>
      <c r="M109" s="192" t="str">
        <f t="shared" si="29"/>
        <v/>
      </c>
      <c r="N109" s="193" t="str">
        <f t="shared" si="30"/>
        <v/>
      </c>
      <c r="O109" s="194" t="str">
        <f t="shared" si="31"/>
        <v/>
      </c>
      <c r="P109" s="25"/>
      <c r="Q109" s="190" t="s">
        <v>27</v>
      </c>
      <c r="R109" s="191" t="str">
        <f>Calendar!AF47</f>
        <v/>
      </c>
      <c r="S109" s="214"/>
      <c r="T109" s="214"/>
      <c r="U109" s="192" t="str">
        <f t="shared" si="32"/>
        <v/>
      </c>
      <c r="V109" s="193" t="str">
        <f t="shared" si="33"/>
        <v/>
      </c>
      <c r="W109" s="194" t="str">
        <f t="shared" si="34"/>
        <v/>
      </c>
      <c r="X109" s="25"/>
      <c r="Y109" s="25"/>
      <c r="Z109" s="25"/>
    </row>
    <row r="110" spans="1:26" ht="15.75" customHeight="1">
      <c r="A110" s="190" t="str">
        <f t="shared" si="36"/>
        <v>TH</v>
      </c>
      <c r="B110" s="191">
        <f>Calendar!H47</f>
        <v>46142</v>
      </c>
      <c r="C110" s="192"/>
      <c r="D110" s="192"/>
      <c r="E110" s="192" t="str">
        <f t="shared" si="35"/>
        <v/>
      </c>
      <c r="F110" s="193" t="str">
        <f t="shared" si="27"/>
        <v/>
      </c>
      <c r="G110" s="194" t="str">
        <f t="shared" si="28"/>
        <v/>
      </c>
      <c r="H110" s="25"/>
      <c r="I110" s="190" t="s">
        <v>129</v>
      </c>
      <c r="J110" s="191">
        <f>Calendar!U47</f>
        <v>46170</v>
      </c>
      <c r="K110" s="192"/>
      <c r="L110" s="192"/>
      <c r="M110" s="192" t="str">
        <f t="shared" si="29"/>
        <v/>
      </c>
      <c r="N110" s="193" t="str">
        <f t="shared" si="30"/>
        <v/>
      </c>
      <c r="O110" s="194" t="str">
        <f t="shared" si="31"/>
        <v/>
      </c>
      <c r="P110" s="25"/>
      <c r="Q110" s="190" t="s">
        <v>129</v>
      </c>
      <c r="R110" s="191" t="str">
        <f>Calendar!AH47</f>
        <v/>
      </c>
      <c r="S110" s="214"/>
      <c r="T110" s="214"/>
      <c r="U110" s="192" t="str">
        <f t="shared" si="32"/>
        <v/>
      </c>
      <c r="V110" s="193" t="str">
        <f t="shared" si="33"/>
        <v/>
      </c>
      <c r="W110" s="194" t="str">
        <f t="shared" si="34"/>
        <v/>
      </c>
      <c r="X110" s="25"/>
      <c r="Y110" s="25"/>
      <c r="Z110" s="25"/>
    </row>
    <row r="111" spans="1:26" ht="15.75" customHeight="1">
      <c r="A111" s="190" t="str">
        <f t="shared" si="36"/>
        <v>F</v>
      </c>
      <c r="B111" s="196" t="str">
        <f>Calendar!J47</f>
        <v/>
      </c>
      <c r="C111" s="197"/>
      <c r="D111" s="197"/>
      <c r="E111" s="198" t="str">
        <f t="shared" si="35"/>
        <v/>
      </c>
      <c r="F111" s="199" t="str">
        <f t="shared" si="27"/>
        <v/>
      </c>
      <c r="G111" s="200" t="str">
        <f t="shared" si="28"/>
        <v/>
      </c>
      <c r="H111" s="25"/>
      <c r="I111" s="195" t="s">
        <v>29</v>
      </c>
      <c r="J111" s="196">
        <f>Calendar!W47</f>
        <v>46171</v>
      </c>
      <c r="K111" s="197"/>
      <c r="L111" s="197"/>
      <c r="M111" s="198" t="str">
        <f t="shared" si="29"/>
        <v/>
      </c>
      <c r="N111" s="199" t="str">
        <f t="shared" si="30"/>
        <v/>
      </c>
      <c r="O111" s="200" t="str">
        <f t="shared" si="31"/>
        <v/>
      </c>
      <c r="P111" s="25"/>
      <c r="Q111" s="195" t="s">
        <v>29</v>
      </c>
      <c r="R111" s="196" t="str">
        <f>Calendar!AJ47</f>
        <v/>
      </c>
      <c r="S111" s="197"/>
      <c r="T111" s="197"/>
      <c r="U111" s="198" t="str">
        <f t="shared" si="32"/>
        <v/>
      </c>
      <c r="V111" s="199" t="str">
        <f t="shared" si="33"/>
        <v/>
      </c>
      <c r="W111" s="200" t="str">
        <f t="shared" si="34"/>
        <v/>
      </c>
      <c r="X111" s="25"/>
      <c r="Y111" s="25"/>
      <c r="Z111" s="25"/>
    </row>
    <row r="112" spans="1:26" ht="20">
      <c r="A112" s="189" t="s">
        <v>128</v>
      </c>
      <c r="B112" s="390" t="s">
        <v>132</v>
      </c>
      <c r="C112" s="383"/>
      <c r="D112" s="383"/>
      <c r="E112" s="215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spans="1:26" ht="24" customHeight="1">
      <c r="A113" s="216" t="str">
        <f>(A58)</f>
        <v>2025-2026 Enrollment and Absences - Proof of 75% Required Attendance</v>
      </c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218"/>
      <c r="M113" s="218"/>
      <c r="N113" s="219"/>
      <c r="O113" s="220"/>
      <c r="P113" s="219"/>
      <c r="Q113" s="220"/>
      <c r="R113" s="220"/>
      <c r="S113" s="221"/>
      <c r="T113" s="221"/>
      <c r="U113" s="391" t="s">
        <v>133</v>
      </c>
      <c r="V113" s="276"/>
      <c r="W113" s="276"/>
      <c r="X113" s="1"/>
      <c r="Y113" s="1"/>
      <c r="Z113" s="1"/>
    </row>
    <row r="114" spans="1:26" ht="24.75" customHeight="1">
      <c r="A114" s="68"/>
      <c r="B114" s="222"/>
      <c r="C114" s="222"/>
      <c r="D114" s="222"/>
      <c r="E114" s="222"/>
      <c r="F114" s="222"/>
      <c r="G114" s="75"/>
      <c r="H114" s="1"/>
      <c r="I114" s="1"/>
      <c r="J114" s="1"/>
      <c r="K114" s="1"/>
      <c r="L114" s="1"/>
      <c r="M114" s="1"/>
      <c r="N114" s="1"/>
      <c r="O114" s="222"/>
      <c r="P114" s="1"/>
      <c r="Q114" s="75"/>
      <c r="R114" s="1"/>
      <c r="S114" s="1"/>
      <c r="T114" s="75"/>
      <c r="U114" s="1"/>
      <c r="V114" s="212"/>
      <c r="W114" s="213" t="s">
        <v>134</v>
      </c>
      <c r="X114" s="1"/>
      <c r="Y114" s="1"/>
      <c r="Z114" s="1"/>
    </row>
    <row r="115" spans="1:26" ht="32.25" customHeight="1">
      <c r="A115" s="185" t="s">
        <v>121</v>
      </c>
      <c r="B115" s="223"/>
      <c r="C115" s="382" t="str">
        <f>IF(O1="","",O1)</f>
        <v/>
      </c>
      <c r="D115" s="383"/>
      <c r="E115" s="383"/>
      <c r="F115" s="383"/>
      <c r="G115" s="383"/>
      <c r="H115" s="384"/>
      <c r="I115" s="185" t="s">
        <v>3</v>
      </c>
      <c r="J115" s="224"/>
      <c r="K115" s="224"/>
      <c r="L115" s="385" t="str">
        <f>IF(U1="","",U1)</f>
        <v/>
      </c>
      <c r="M115" s="383"/>
      <c r="N115" s="383"/>
      <c r="O115" s="383"/>
      <c r="P115" s="383"/>
      <c r="Q115" s="383"/>
      <c r="R115" s="384"/>
      <c r="S115" s="103"/>
      <c r="T115" s="75"/>
      <c r="U115" s="163"/>
      <c r="V115" s="225"/>
      <c r="W115" s="226"/>
      <c r="X115" s="1"/>
      <c r="Y115" s="1"/>
      <c r="Z115" s="1"/>
    </row>
    <row r="116" spans="1:26" ht="17.5">
      <c r="A116" s="68"/>
      <c r="B116" s="222"/>
      <c r="C116" s="222"/>
      <c r="D116" s="222"/>
      <c r="E116" s="222"/>
      <c r="F116" s="222"/>
      <c r="G116" s="75"/>
      <c r="H116" s="1"/>
      <c r="I116" s="1"/>
      <c r="J116" s="1"/>
      <c r="K116" s="1"/>
      <c r="L116" s="1"/>
      <c r="M116" s="1"/>
      <c r="N116" s="1"/>
      <c r="O116" s="222"/>
      <c r="P116" s="1"/>
      <c r="Q116" s="75"/>
      <c r="R116" s="1"/>
      <c r="S116" s="1"/>
      <c r="T116" s="75"/>
      <c r="U116" s="1"/>
      <c r="V116" s="1"/>
      <c r="W116" s="75"/>
      <c r="X116" s="1"/>
      <c r="Y116" s="1"/>
      <c r="Z116" s="1"/>
    </row>
    <row r="117" spans="1:26" ht="15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.75" customHeight="1">
      <c r="A118" s="386" t="str">
        <f>Calendar!B10 &amp; "-" &amp; Calendar!B10+1 &amp; " YEAR-END TOTALS"</f>
        <v>2025-2026 YEAR-END TOTALS</v>
      </c>
      <c r="B118" s="383"/>
      <c r="C118" s="383"/>
      <c r="D118" s="383"/>
      <c r="E118" s="384"/>
      <c r="F118" s="22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>
      <c r="A119" s="1"/>
      <c r="B119" s="68"/>
      <c r="C119" s="6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.75" customHeight="1">
      <c r="A120" s="68"/>
      <c r="B120" s="1"/>
      <c r="C120" s="387" t="s">
        <v>135</v>
      </c>
      <c r="D120" s="276"/>
      <c r="E120" s="276"/>
      <c r="F120" s="276"/>
      <c r="G120" s="1"/>
      <c r="H120" s="1"/>
      <c r="I120" s="1"/>
      <c r="J120" s="1"/>
      <c r="K120" s="388" t="str">
        <f>IF(COUNT(C4:C30,K4:K30,S4:S30,C32:C56,K32:K56,S32:S56,C61:C85,K61:K85,S61:S85,C87:C111,K87:K111,S87:S111)=0,"",COUNT(C4:C30,K4:K30,S4:S30,C32:C56,K32:K56,S32:S56,C61:C85,K61:K85,S61:S85,C87:C111,K87:K111,S87:S111))</f>
        <v/>
      </c>
      <c r="L120" s="273"/>
      <c r="M120" s="27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.75" customHeight="1">
      <c r="A121" s="68"/>
      <c r="B121" s="1"/>
      <c r="C121" s="276"/>
      <c r="D121" s="276"/>
      <c r="E121" s="276"/>
      <c r="F121" s="276"/>
      <c r="G121" s="1"/>
      <c r="H121" s="1"/>
      <c r="I121" s="1"/>
      <c r="J121" s="1"/>
      <c r="K121" s="278"/>
      <c r="L121" s="279"/>
      <c r="M121" s="28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.75" customHeight="1">
      <c r="A122" s="68"/>
      <c r="B122" s="1"/>
      <c r="C122" s="229"/>
      <c r="D122" s="230"/>
      <c r="E122" s="229"/>
      <c r="F122" s="1"/>
      <c r="G122" s="1"/>
      <c r="H122" s="1"/>
      <c r="I122" s="1"/>
      <c r="J122" s="1"/>
      <c r="K122" s="231"/>
      <c r="L122" s="231"/>
      <c r="M122" s="23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.75" customHeight="1">
      <c r="A123" s="68"/>
      <c r="B123" s="1"/>
      <c r="C123" s="387" t="s">
        <v>136</v>
      </c>
      <c r="D123" s="276"/>
      <c r="E123" s="276"/>
      <c r="F123" s="276"/>
      <c r="G123" s="1"/>
      <c r="H123" s="1"/>
      <c r="I123" s="1"/>
      <c r="J123" s="1"/>
      <c r="K123" s="388" t="str">
        <f>IF(COUNT(E4:E30,M4:M30,U4:U30,E32:E56,M32:M56,U32:U56,E61:E85,M61:M85,U61:U85,E87:E111,M87:M111,U87:U111)=0,"",COUNT(E4:E30,M4:M30,U4:U30,E32:E56,M32:M56,U32:U56,E61:E85,M61:M85,U61:U85,E87:E111,M87:M111,U87:U111))</f>
        <v/>
      </c>
      <c r="L123" s="273"/>
      <c r="M123" s="27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.75" customHeight="1">
      <c r="A124" s="68"/>
      <c r="B124" s="1"/>
      <c r="C124" s="276"/>
      <c r="D124" s="276"/>
      <c r="E124" s="276"/>
      <c r="F124" s="276"/>
      <c r="G124" s="1"/>
      <c r="H124" s="1"/>
      <c r="I124" s="1"/>
      <c r="J124" s="1"/>
      <c r="K124" s="278"/>
      <c r="L124" s="279"/>
      <c r="M124" s="28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.75" customHeight="1">
      <c r="A125" s="68"/>
      <c r="B125" s="1"/>
      <c r="C125" s="1"/>
      <c r="D125" s="1"/>
      <c r="E125" s="1"/>
      <c r="F125" s="1"/>
      <c r="G125" s="1"/>
      <c r="H125" s="1"/>
      <c r="I125" s="1"/>
      <c r="J125" s="1"/>
      <c r="K125" s="389"/>
      <c r="L125" s="383"/>
      <c r="M125" s="38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.75" customHeight="1">
      <c r="A126" s="68"/>
      <c r="B126" s="1"/>
      <c r="C126" s="387" t="s">
        <v>137</v>
      </c>
      <c r="D126" s="276"/>
      <c r="E126" s="276"/>
      <c r="F126" s="276"/>
      <c r="G126" s="1"/>
      <c r="H126" s="1"/>
      <c r="I126" s="1"/>
      <c r="J126" s="1"/>
      <c r="K126" s="388" t="str">
        <f>IF((COUNTIF(G87:G111, "a")+COUNTIF(O87:O111,"a")+COUNTIF(W87:W111,"a")+COUNTIF(W61:W85,"a")+COUNTIF(O61:O85,"a")+COUNTIF(G61:G85,"a")+COUNTIF(G32:G56,"a")+COUNTIF(O32:O56,"a")+COUNTIF(W32:W56,"a")+COUNTIF(W4:W30,"a")+COUNTIF(O4:O30, "a")+COUNTIF(G4:G30,"a"))=0,"",(COUNTIF(G87:G111, "a")+COUNTIF(O87:O111,"a")+COUNTIF(W87:W111,"a")+COUNTIF(W61:W85,"a")+COUNTIF(O61:O85,"a")+COUNTIF(G61:G85,"a")+COUNTIF(G32:G56,"a")+COUNTIF(O32:O56,"a")+COUNTIF(W32:W56,"a")+COUNTIF(W4:W30,"a")+COUNTIF(O4:O30, "a")+COUNTIF(G4:G30,"a")))</f>
        <v/>
      </c>
      <c r="L126" s="273"/>
      <c r="M126" s="27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.75" customHeight="1">
      <c r="A127" s="68"/>
      <c r="B127" s="1"/>
      <c r="C127" s="276"/>
      <c r="D127" s="276"/>
      <c r="E127" s="276"/>
      <c r="F127" s="276"/>
      <c r="G127" s="1"/>
      <c r="H127" s="1"/>
      <c r="I127" s="1"/>
      <c r="J127" s="1"/>
      <c r="K127" s="278"/>
      <c r="L127" s="279"/>
      <c r="M127" s="28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.75" customHeight="1">
      <c r="A128" s="68"/>
      <c r="B128" s="1"/>
      <c r="C128" s="228"/>
      <c r="D128" s="103"/>
      <c r="E128" s="103"/>
      <c r="F128" s="1"/>
      <c r="G128" s="1"/>
      <c r="H128" s="1"/>
      <c r="I128" s="1"/>
      <c r="J128" s="1"/>
      <c r="K128" s="231"/>
      <c r="L128" s="231"/>
      <c r="M128" s="23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>
      <c r="A129" s="68"/>
      <c r="B129" s="68"/>
      <c r="C129" s="228"/>
      <c r="D129" s="103"/>
      <c r="E129" s="103"/>
      <c r="F129" s="1"/>
      <c r="G129" s="1"/>
      <c r="H129" s="1"/>
      <c r="I129" s="1"/>
      <c r="J129" s="1"/>
      <c r="K129" s="231"/>
      <c r="L129" s="231"/>
      <c r="M129" s="23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381" t="s">
        <v>39</v>
      </c>
      <c r="B130" s="273"/>
      <c r="C130" s="273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3"/>
      <c r="X130" s="1"/>
      <c r="Y130" s="1"/>
      <c r="Z130" s="1"/>
    </row>
    <row r="131" spans="1:26" ht="15.75" customHeight="1">
      <c r="A131" s="234"/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6"/>
      <c r="X131" s="1"/>
      <c r="Y131" s="1"/>
      <c r="Z131" s="1"/>
    </row>
    <row r="132" spans="1:26" ht="15.75" customHeight="1">
      <c r="A132" s="234"/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6"/>
      <c r="X132" s="1"/>
      <c r="Y132" s="1"/>
      <c r="Z132" s="1"/>
    </row>
    <row r="133" spans="1:26" ht="15.75" customHeight="1">
      <c r="A133" s="234"/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6"/>
      <c r="X133" s="1"/>
      <c r="Y133" s="1"/>
      <c r="Z133" s="1"/>
    </row>
    <row r="134" spans="1:26" ht="15.75" customHeight="1">
      <c r="A134" s="234"/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6"/>
      <c r="X134" s="1"/>
      <c r="Y134" s="1"/>
      <c r="Z134" s="1"/>
    </row>
    <row r="135" spans="1:26" ht="15.75" customHeight="1">
      <c r="A135" s="234"/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6"/>
      <c r="X135" s="1"/>
      <c r="Y135" s="1"/>
      <c r="Z135" s="1"/>
    </row>
    <row r="136" spans="1:26" ht="15.75" customHeight="1">
      <c r="A136" s="234"/>
      <c r="B136" s="235"/>
      <c r="C136" s="235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6"/>
      <c r="X136" s="1"/>
      <c r="Y136" s="1"/>
      <c r="Z136" s="1"/>
    </row>
    <row r="137" spans="1:26" ht="15.75" customHeight="1">
      <c r="A137" s="234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6"/>
      <c r="X137" s="1"/>
      <c r="Y137" s="1"/>
      <c r="Z137" s="1"/>
    </row>
    <row r="138" spans="1:26" ht="15.75" customHeight="1">
      <c r="A138" s="234"/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6"/>
      <c r="X138" s="1"/>
      <c r="Y138" s="1"/>
      <c r="Z138" s="1"/>
    </row>
    <row r="139" spans="1:26" ht="15.75" customHeight="1">
      <c r="A139" s="234"/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6"/>
      <c r="X139" s="1"/>
      <c r="Y139" s="1"/>
      <c r="Z139" s="1"/>
    </row>
    <row r="140" spans="1:26" ht="15.75" customHeight="1">
      <c r="A140" s="234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6"/>
      <c r="X140" s="1"/>
      <c r="Y140" s="1"/>
      <c r="Z140" s="1"/>
    </row>
    <row r="141" spans="1:26" ht="15.75" customHeight="1">
      <c r="A141" s="234"/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6"/>
      <c r="X141" s="1"/>
      <c r="Y141" s="1"/>
      <c r="Z141" s="1"/>
    </row>
    <row r="142" spans="1:26" ht="15.75" customHeight="1">
      <c r="A142" s="234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6"/>
      <c r="X142" s="1"/>
      <c r="Y142" s="1"/>
      <c r="Z142" s="1"/>
    </row>
    <row r="143" spans="1:26" ht="15.75" customHeight="1">
      <c r="A143" s="234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6"/>
      <c r="X143" s="1"/>
      <c r="Y143" s="1"/>
      <c r="Z143" s="1"/>
    </row>
    <row r="144" spans="1:26" ht="15.75" customHeight="1">
      <c r="A144" s="234"/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6"/>
      <c r="X144" s="1"/>
      <c r="Y144" s="1"/>
      <c r="Z144" s="1"/>
    </row>
    <row r="145" spans="1:26" ht="15.75" customHeight="1">
      <c r="A145" s="234"/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6"/>
      <c r="X145" s="1"/>
      <c r="Y145" s="1"/>
      <c r="Z145" s="1"/>
    </row>
    <row r="146" spans="1:26" ht="15.75" customHeight="1">
      <c r="A146" s="234"/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6"/>
      <c r="X146" s="1"/>
      <c r="Y146" s="1"/>
      <c r="Z146" s="1"/>
    </row>
    <row r="147" spans="1:26" ht="15.75" customHeight="1">
      <c r="A147" s="234"/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6"/>
      <c r="X147" s="1"/>
      <c r="Y147" s="1"/>
      <c r="Z147" s="1"/>
    </row>
    <row r="148" spans="1:26" ht="15.75" customHeight="1">
      <c r="A148" s="234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6"/>
      <c r="X148" s="1"/>
      <c r="Y148" s="1"/>
      <c r="Z148" s="1"/>
    </row>
    <row r="149" spans="1:26" ht="15.75" customHeight="1">
      <c r="A149" s="234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6"/>
      <c r="X149" s="1"/>
      <c r="Y149" s="1"/>
      <c r="Z149" s="1"/>
    </row>
    <row r="150" spans="1:26" ht="15.75" customHeight="1">
      <c r="A150" s="234"/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6"/>
      <c r="X150" s="1"/>
      <c r="Y150" s="1"/>
      <c r="Z150" s="1"/>
    </row>
    <row r="151" spans="1:26" ht="15.75" customHeight="1">
      <c r="A151" s="234"/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6"/>
      <c r="X151" s="1"/>
      <c r="Y151" s="1"/>
      <c r="Z151" s="1"/>
    </row>
    <row r="152" spans="1:26" ht="15.75" customHeight="1">
      <c r="A152" s="234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6"/>
      <c r="X152" s="1"/>
      <c r="Y152" s="1"/>
      <c r="Z152" s="1"/>
    </row>
    <row r="153" spans="1:26" ht="16.5" customHeight="1">
      <c r="A153" s="237"/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9"/>
      <c r="X153" s="1"/>
      <c r="Y153" s="1"/>
      <c r="Z153" s="1"/>
    </row>
    <row r="154" spans="1:26" ht="15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>
      <c r="A155" s="240" t="s">
        <v>138</v>
      </c>
      <c r="B155" s="6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>
      <c r="A156" s="240"/>
      <c r="B156" s="68"/>
      <c r="C156" s="6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>
      <c r="A157" s="240"/>
      <c r="B157" s="6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>
      <c r="A158" s="240"/>
      <c r="B158" s="68"/>
      <c r="C158" s="6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>
      <c r="A159" s="68"/>
      <c r="B159" s="1"/>
      <c r="C159" s="6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75" customHeight="1">
      <c r="A160" s="241" t="s">
        <v>139</v>
      </c>
      <c r="B160" s="182"/>
      <c r="C160" s="242"/>
      <c r="D160" s="182"/>
      <c r="E160" s="182"/>
      <c r="F160" s="18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68"/>
      <c r="R160" s="1"/>
      <c r="S160" s="241" t="s">
        <v>140</v>
      </c>
      <c r="T160" s="243"/>
      <c r="U160" s="182"/>
      <c r="V160" s="182"/>
      <c r="W160" s="182"/>
      <c r="X160" s="1"/>
      <c r="Y160" s="1"/>
      <c r="Z160" s="1"/>
    </row>
    <row r="161" spans="1:26" ht="15.5">
      <c r="A161" s="68"/>
      <c r="B161" s="68"/>
      <c r="C161" s="6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>
      <c r="A162" s="244"/>
      <c r="B162" s="3"/>
      <c r="C162" s="6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3"/>
      <c r="P162" s="3"/>
      <c r="Q162" s="3"/>
      <c r="R162" s="3"/>
      <c r="S162" s="3"/>
      <c r="T162" s="3"/>
      <c r="U162" s="1"/>
      <c r="V162" s="1"/>
      <c r="W162" s="1"/>
      <c r="X162" s="1"/>
      <c r="Y162" s="1"/>
      <c r="Z162" s="1"/>
    </row>
    <row r="163" spans="1:26" ht="15.5">
      <c r="A163" s="1"/>
      <c r="B163" s="1"/>
      <c r="C163" s="6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2">
    <mergeCell ref="A1:M1"/>
    <mergeCell ref="O1:S1"/>
    <mergeCell ref="U1:W1"/>
    <mergeCell ref="A2:W2"/>
    <mergeCell ref="A3:B3"/>
    <mergeCell ref="I3:J3"/>
    <mergeCell ref="Q3:R3"/>
    <mergeCell ref="A31:B31"/>
    <mergeCell ref="I31:J31"/>
    <mergeCell ref="Q31:R31"/>
    <mergeCell ref="A58:M58"/>
    <mergeCell ref="O58:S58"/>
    <mergeCell ref="U58:W58"/>
    <mergeCell ref="A60:B60"/>
    <mergeCell ref="I60:J60"/>
    <mergeCell ref="Q60:R60"/>
    <mergeCell ref="A86:B86"/>
    <mergeCell ref="I86:J86"/>
    <mergeCell ref="Q86:R86"/>
    <mergeCell ref="B112:D112"/>
    <mergeCell ref="U113:W113"/>
    <mergeCell ref="C123:F124"/>
    <mergeCell ref="C126:F127"/>
    <mergeCell ref="K126:M127"/>
    <mergeCell ref="A130:C130"/>
    <mergeCell ref="C115:H115"/>
    <mergeCell ref="L115:R115"/>
    <mergeCell ref="A118:E118"/>
    <mergeCell ref="C120:F121"/>
    <mergeCell ref="K120:M121"/>
    <mergeCell ref="K123:M124"/>
    <mergeCell ref="K125:M125"/>
  </mergeCells>
  <printOptions horizontalCentered="1"/>
  <pageMargins left="0.5" right="0.5" top="0.4" bottom="0.4" header="0" footer="0"/>
  <pageSetup orientation="landscape"/>
  <rowBreaks count="2" manualBreakCount="2">
    <brk id="112" man="1"/>
    <brk id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Calendar</vt:lpstr>
      <vt:lpstr>hrs</vt:lpstr>
      <vt:lpstr>Professional Development</vt:lpstr>
      <vt:lpstr>75percent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Ekos Customer</dc:creator>
  <cp:lastModifiedBy>Josie Pike</cp:lastModifiedBy>
  <dcterms:created xsi:type="dcterms:W3CDTF">2002-09-06T20:14:26Z</dcterms:created>
  <dcterms:modified xsi:type="dcterms:W3CDTF">2025-05-16T19:13:02Z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0x010100E8DF0E5292A2F84AB34E883C2D0A1107</vt:lpwstr>
  </property>
</Properties>
</file>